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75" windowHeight="8175" tabRatio="138" activeTab="0"/>
  </bookViews>
  <sheets>
    <sheet name="Sheet1" sheetId="1" r:id="rId1"/>
    <sheet name="ANB" sheetId="2" r:id="rId2"/>
    <sheet name="ALB" sheetId="3" r:id="rId3"/>
  </sheets>
  <definedNames>
    <definedName name="aChgPol">'Sheet1'!$H$9:$H$109</definedName>
    <definedName name="aDt">'Sheet1'!$V$9:$V$109</definedName>
    <definedName name="aDtEnd">'Sheet1'!$V$4</definedName>
    <definedName name="am">'Sheet1'!$T$9:$T$109</definedName>
    <definedName name="aNt">'Sheet1'!$Y$9:$Y$109</definedName>
    <definedName name="At">'Sheet1'!$AC$9:$AC$109</definedName>
    <definedName name="Ax">'Sheet1'!$AC$4</definedName>
    <definedName name="DBO">'Sheet1'!$C$3</definedName>
    <definedName name="dGAAV">'Sheet1'!$AY$9:$AY$109</definedName>
    <definedName name="dGPAV">'Sheet1'!$AU$9:$AU$109</definedName>
    <definedName name="Dur">'Sheet1'!$A$9:$A$109</definedName>
    <definedName name="dV">'Sheet1'!$AE$9:$AE$109</definedName>
    <definedName name="EaDt">'Sheet1'!$U$9:$U$109</definedName>
    <definedName name="EndtBft">'Sheet1'!$C$6</definedName>
    <definedName name="EndtDur">'Sheet1'!$C$4</definedName>
    <definedName name="f">'Sheet1'!$L$9:$L$109</definedName>
    <definedName name="g">'Sheet1'!$M$9:$M$109</definedName>
    <definedName name="GAAV">'Sheet1'!$AZ$9:$AZ$109</definedName>
    <definedName name="GALoad">'Sheet1'!$AX$9:$AX$109</definedName>
    <definedName name="GAt">'Sheet1'!$AW$9:$AW$109</definedName>
    <definedName name="GAx">'Sheet1'!$AW$4</definedName>
    <definedName name="GPAV">'Sheet1'!$AV$9:$AV$109</definedName>
    <definedName name="GPLoad">'Sheet1'!$AT$9:$AT$109</definedName>
    <definedName name="GPt">'Sheet1'!$AS$9:$AS$109</definedName>
    <definedName name="GPx">'Sheet1'!$AS$4</definedName>
    <definedName name="gtDen">'Sheet1'!$AO$9:$AO$109</definedName>
    <definedName name="gtGAt">'Sheet1'!$AR$9:$AR$109</definedName>
    <definedName name="gtGAx">'Sheet1'!$AR$4</definedName>
    <definedName name="gtGPt">'Sheet1'!$AQ$9:$AQ$109</definedName>
    <definedName name="gtGPx">'Sheet1'!$AQ$4</definedName>
    <definedName name="gtNum">'Sheet1'!$AM$9:$AM$109</definedName>
    <definedName name="i">'Sheet1'!$O$9:$O$109</definedName>
    <definedName name="ic">'Sheet1'!$E$9:$E$109</definedName>
    <definedName name="ig">'Sheet1'!$F$9:$F$109</definedName>
    <definedName name="Int7702">'Sheet1'!$A$2</definedName>
    <definedName name="leDen">'Sheet1'!$AI$9:$AI$109</definedName>
    <definedName name="leGAt">'Sheet1'!$AL$9:$AL$109</definedName>
    <definedName name="leGAx">'Sheet1'!$AL$4</definedName>
    <definedName name="leGPt">'Sheet1'!$AK$9:$AK$109</definedName>
    <definedName name="leGPx">'Sheet1'!$AK$4</definedName>
    <definedName name="leNum">'Sheet1'!$AG$9:$AG$109</definedName>
    <definedName name="LoadExc">'Sheet1'!$K$9:$K$109</definedName>
    <definedName name="LoadTgt">'Sheet1'!$J$9:$J$109</definedName>
    <definedName name="mChgPol">'Sheet1'!$G$9:$G$109</definedName>
    <definedName name="mChgSA">'Sheet1'!$I$9:$I$109</definedName>
    <definedName name="mCt">'Sheet1'!$X$9:$X$109</definedName>
    <definedName name="mDt">'Sheet1'!$W$9:$W$109</definedName>
    <definedName name="mMt">'Sheet1'!$Z$9:$Z$109</definedName>
    <definedName name="p">'Sheet1'!$Q$9:$Q$109</definedName>
    <definedName name="Pt">'Sheet1'!$AA$9:$AA$109</definedName>
    <definedName name="Px">'Sheet1'!$AA$4</definedName>
    <definedName name="q">'Sheet1'!$N$9:$N$109</definedName>
    <definedName name="qa">'Sheet1'!$B$8:$B$109</definedName>
    <definedName name="qc">'Sheet1'!$D$9:$D$109</definedName>
    <definedName name="qm">'Sheet1'!$C$9:$C$109</definedName>
    <definedName name="SgtDen">'Sheet1'!$AP$9:$AP$109</definedName>
    <definedName name="SgtNum">'Sheet1'!$AN$9:$AN$109</definedName>
    <definedName name="SleDen">'Sheet1'!$AJ$9:$AJ$109</definedName>
    <definedName name="SleNum">'Sheet1'!$AH$9:$AH$109</definedName>
    <definedName name="SpecAmt">'Sheet1'!$C$2</definedName>
    <definedName name="TgtPrem">'Sheet1'!$C$5</definedName>
    <definedName name="tV">'Sheet1'!$AF$9:$AF$109</definedName>
    <definedName name="v">'Sheet1'!$P$9:$P$109</definedName>
    <definedName name="vp">'Sheet1'!$R$9:$R$109</definedName>
    <definedName name="vp12">'Sheet1'!$S$9:$S$109</definedName>
  </definedNames>
  <calcPr fullCalcOnLoad="1"/>
</workbook>
</file>

<file path=xl/sharedStrings.xml><?xml version="1.0" encoding="utf-8"?>
<sst xmlns="http://schemas.openxmlformats.org/spreadsheetml/2006/main" count="178" uniqueCount="144">
  <si>
    <t>Int7702</t>
  </si>
  <si>
    <t>Input parameters</t>
  </si>
  <si>
    <t>UL transformations</t>
  </si>
  <si>
    <t>Commutation functions</t>
  </si>
  <si>
    <t>Net premiums and values</t>
  </si>
  <si>
    <t>Gross premiums &lt;= target</t>
  </si>
  <si>
    <t>Gross premiums &gt; target</t>
  </si>
  <si>
    <t>Gross annual premium values</t>
  </si>
  <si>
    <t>Gross single premium values</t>
  </si>
  <si>
    <t>SpecAmt</t>
  </si>
  <si>
    <t>black</t>
  </si>
  <si>
    <t>Normal</t>
  </si>
  <si>
    <t>le-, gt-</t>
  </si>
  <si>
    <t>&lt;=, &gt; target</t>
  </si>
  <si>
    <t>DBO</t>
  </si>
  <si>
    <t>either 1 or 2</t>
  </si>
  <si>
    <t>dark red</t>
  </si>
  <si>
    <t>Input</t>
  </si>
  <si>
    <t>aDtEnd</t>
  </si>
  <si>
    <t>Px</t>
  </si>
  <si>
    <t>Ax</t>
  </si>
  <si>
    <t>Num</t>
  </si>
  <si>
    <t>numerator</t>
  </si>
  <si>
    <t>leGPx</t>
  </si>
  <si>
    <t>leGAx</t>
  </si>
  <si>
    <t>gtGPx</t>
  </si>
  <si>
    <t>gtGAx</t>
  </si>
  <si>
    <t>GPx</t>
  </si>
  <si>
    <t>GAx</t>
  </si>
  <si>
    <t>EndtDur</t>
  </si>
  <si>
    <t># of q's</t>
  </si>
  <si>
    <t>aqua</t>
  </si>
  <si>
    <t>Formula differs from other rows</t>
  </si>
  <si>
    <t>Den</t>
  </si>
  <si>
    <t>denominator</t>
  </si>
  <si>
    <t>TgtPrem</t>
  </si>
  <si>
    <t>light green</t>
  </si>
  <si>
    <t>Conditional: past endt dur</t>
  </si>
  <si>
    <t>S-</t>
  </si>
  <si>
    <t>backward sum as for N and M</t>
  </si>
  <si>
    <t>EndtBft</t>
  </si>
  <si>
    <t>G-</t>
  </si>
  <si>
    <t>gross</t>
  </si>
  <si>
    <t>Eckley symbol</t>
  </si>
  <si>
    <t>Q</t>
  </si>
  <si>
    <t>ic</t>
  </si>
  <si>
    <t>ig</t>
  </si>
  <si>
    <t>Q''</t>
  </si>
  <si>
    <t>1/(1+Q'')</t>
  </si>
  <si>
    <t>Q'</t>
  </si>
  <si>
    <t>i'</t>
  </si>
  <si>
    <t>1/(1+i')</t>
  </si>
  <si>
    <t>1-Q'</t>
  </si>
  <si>
    <t>(1-Q')/(1+i')</t>
  </si>
  <si>
    <t>1/(1+i'')</t>
  </si>
  <si>
    <t>12/a''</t>
  </si>
  <si>
    <t>E(D)</t>
  </si>
  <si>
    <t>D</t>
  </si>
  <si>
    <r>
      <t>12*D</t>
    </r>
    <r>
      <rPr>
        <vertAlign val="superscript"/>
        <sz val="9"/>
        <rFont val="Times New Roman"/>
        <family val="1"/>
      </rPr>
      <t>(12)</t>
    </r>
  </si>
  <si>
    <r>
      <t>C</t>
    </r>
    <r>
      <rPr>
        <vertAlign val="superscript"/>
        <sz val="9"/>
        <rFont val="Times New Roman"/>
        <family val="1"/>
      </rPr>
      <t>(12)</t>
    </r>
  </si>
  <si>
    <r>
      <t>N</t>
    </r>
    <r>
      <rPr>
        <vertAlign val="superscript"/>
        <sz val="9"/>
        <rFont val="Times New Roman"/>
        <family val="1"/>
      </rPr>
      <t>(12)</t>
    </r>
  </si>
  <si>
    <r>
      <t>M</t>
    </r>
    <r>
      <rPr>
        <vertAlign val="superscript"/>
        <sz val="9"/>
        <rFont val="Times New Roman"/>
        <family val="1"/>
      </rPr>
      <t>(12)</t>
    </r>
  </si>
  <si>
    <t>P(x)</t>
  </si>
  <si>
    <t>A(x)</t>
  </si>
  <si>
    <r>
      <t>t</t>
    </r>
    <r>
      <rPr>
        <sz val="9"/>
        <rFont val="Times New Roman"/>
        <family val="1"/>
      </rPr>
      <t>V</t>
    </r>
  </si>
  <si>
    <t>Dur</t>
  </si>
  <si>
    <t>qc</t>
  </si>
  <si>
    <t>mChgPol</t>
  </si>
  <si>
    <t>aChgPol</t>
  </si>
  <si>
    <t>mChgSA</t>
  </si>
  <si>
    <t>LoadTgt</t>
  </si>
  <si>
    <t>LoadExc</t>
  </si>
  <si>
    <t>f</t>
  </si>
  <si>
    <t>g</t>
  </si>
  <si>
    <t>q</t>
  </si>
  <si>
    <t>i</t>
  </si>
  <si>
    <t>v</t>
  </si>
  <si>
    <t>p</t>
  </si>
  <si>
    <t>vp</t>
  </si>
  <si>
    <t>vp12</t>
  </si>
  <si>
    <t>am</t>
  </si>
  <si>
    <t>EaDt</t>
  </si>
  <si>
    <t>aDt</t>
  </si>
  <si>
    <t>mDt</t>
  </si>
  <si>
    <t>mCt</t>
  </si>
  <si>
    <t>aNt</t>
  </si>
  <si>
    <t>mMt</t>
  </si>
  <si>
    <t>Pt</t>
  </si>
  <si>
    <t>At</t>
  </si>
  <si>
    <t>dV</t>
  </si>
  <si>
    <t>tV</t>
  </si>
  <si>
    <t>leNum</t>
  </si>
  <si>
    <t>SleNum</t>
  </si>
  <si>
    <t>leDen</t>
  </si>
  <si>
    <t>SleDen</t>
  </si>
  <si>
    <t>leGPt</t>
  </si>
  <si>
    <t>leGAt</t>
  </si>
  <si>
    <t>gtNum</t>
  </si>
  <si>
    <t>SgtNum</t>
  </si>
  <si>
    <t>gtDen</t>
  </si>
  <si>
    <t>SgtDen</t>
  </si>
  <si>
    <t>gtGPt</t>
  </si>
  <si>
    <t>gtGAt</t>
  </si>
  <si>
    <t>GPt</t>
  </si>
  <si>
    <t>GPLoad</t>
  </si>
  <si>
    <t>dGPAV</t>
  </si>
  <si>
    <t>GPAV</t>
  </si>
  <si>
    <t>GAt</t>
  </si>
  <si>
    <t>GALoad</t>
  </si>
  <si>
    <t>dGAAV</t>
  </si>
  <si>
    <t>GAAV</t>
  </si>
  <si>
    <t>This program is free software; you can redistribute it and/or modify</t>
  </si>
  <si>
    <t>it under the terms of the GNU General Public License version 2 as</t>
  </si>
  <si>
    <t>published by the Free Software Foundation.</t>
  </si>
  <si>
    <t>This program is distributed in the hope that it will be useful,</t>
  </si>
  <si>
    <t>but WITHOUT ANY WARRANTY; without even the implied warranty of</t>
  </si>
  <si>
    <t>MERCHANTABILITY or FITNESS FOR A PARTICULAR PURPOSE.  See the</t>
  </si>
  <si>
    <t>GNU General Public License for more details.</t>
  </si>
  <si>
    <t>You should have received a copy of the GNU General Public License</t>
  </si>
  <si>
    <t>along with this program; if not, write to the Free Software Foundation,</t>
  </si>
  <si>
    <t>Inc., 51 Franklin St, Fifth Floor, Boston, MA 02110-1301, USA</t>
  </si>
  <si>
    <t>http://savannah.nongnu.org/projects/lmi</t>
  </si>
  <si>
    <t>email: &lt;gchicares@sbcglobal.net&gt;</t>
  </si>
  <si>
    <t>snail: Chicares, 186 Belle Woods Drive, Glastonbury CT 06033, USA</t>
  </si>
  <si>
    <t>qm</t>
  </si>
  <si>
    <t>Copyright (C) 2000, 2001, 2002, 2003, 2004, 2005, 2006, 2007, 2008, 2009, 2010, 2015 Gregory W. Chicares.</t>
  </si>
  <si>
    <t>male</t>
  </si>
  <si>
    <t>unismoke</t>
  </si>
  <si>
    <t>nonsmoker</t>
  </si>
  <si>
    <t>smoker</t>
  </si>
  <si>
    <t>female</t>
  </si>
  <si>
    <t>80% male</t>
  </si>
  <si>
    <t>age</t>
  </si>
  <si>
    <t>2001 CSO ANB</t>
  </si>
  <si>
    <t>2001 CSO ALB</t>
  </si>
  <si>
    <t xml:space="preserve"> http://www.actuary.org/sites/default/files/CSO_taskforce_appendix_a_june2002.xls</t>
  </si>
  <si>
    <t>gender-distinct:</t>
  </si>
  <si>
    <t>unisex:</t>
  </si>
  <si>
    <t xml:space="preserve"> http://www.actuary.org/sites/default/files/CSO_taskforce_appendix_j3_june2002.xls</t>
  </si>
  <si>
    <t>all tables:</t>
  </si>
  <si>
    <t>corridor mult</t>
  </si>
  <si>
    <t>7Pt</t>
  </si>
  <si>
    <t>Spreadsheet for validating 7702 and 7702A calculations with the 2001 CSO. See Eckley, TSA XXXIX, page 18.</t>
  </si>
  <si>
    <t>qa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</si>
</sst>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000000"/>
    <numFmt numFmtId="166" formatCode="0.00000"/>
  </numFmts>
  <fonts count="10">
    <font>
      <sz val="9"/>
      <name val="Times New Roman"/>
      <family val="1"/>
    </font>
    <font>
      <sz val="10"/>
      <name val="Arial"/>
      <family val="0"/>
    </font>
    <font>
      <sz val="9"/>
      <color indexed="9"/>
      <name val="Times New Roman"/>
      <family val="1"/>
    </font>
    <font>
      <sz val="9"/>
      <color indexed="16"/>
      <name val="Times New Roman"/>
      <family val="1"/>
    </font>
    <font>
      <sz val="9"/>
      <color indexed="49"/>
      <name val="Times New Roman"/>
      <family val="1"/>
    </font>
    <font>
      <sz val="9"/>
      <color indexed="42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sz val="9"/>
      <color indexed="54"/>
      <name val="Times New Roman"/>
      <family val="1"/>
    </font>
    <font>
      <sz val="9"/>
      <name val="Courier New"/>
      <family val="3"/>
    </font>
  </fonts>
  <fills count="10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8" borderId="0" xfId="0" applyFont="1" applyFill="1" applyAlignment="1">
      <alignment/>
    </xf>
    <xf numFmtId="0" fontId="0" fillId="9" borderId="0" xfId="0" applyFont="1" applyFill="1" applyAlignment="1">
      <alignment/>
    </xf>
    <xf numFmtId="10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9"/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30"/>
  <sheetViews>
    <sheetView tabSelected="1" workbookViewId="0" topLeftCell="A111">
      <selection activeCell="A111" sqref="A111"/>
    </sheetView>
  </sheetViews>
  <sheetFormatPr defaultColWidth="9.33203125" defaultRowHeight="12"/>
  <cols>
    <col min="1" max="1" width="13.16015625" style="0" customWidth="1"/>
    <col min="2" max="2" width="14.33203125" style="0" bestFit="1" customWidth="1"/>
    <col min="3" max="3" width="13.16015625" style="0" customWidth="1"/>
    <col min="4" max="9" width="10.66015625" style="0" customWidth="1"/>
    <col min="10" max="10" width="11.33203125" style="0" customWidth="1"/>
    <col min="11" max="14" width="10.66015625" style="0" customWidth="1"/>
    <col min="15" max="16" width="11.66015625" style="0" customWidth="1"/>
    <col min="17" max="17" width="10.66015625" style="0" customWidth="1"/>
    <col min="18" max="18" width="11.66015625" style="0" customWidth="1"/>
    <col min="19" max="19" width="10.66015625" style="0" customWidth="1"/>
    <col min="20" max="20" width="11.66015625" style="0" customWidth="1"/>
    <col min="21" max="21" width="12.66015625" style="0" customWidth="1"/>
    <col min="22" max="22" width="10.66015625" style="0" customWidth="1"/>
    <col min="23" max="23" width="11.66015625" style="0" customWidth="1"/>
    <col min="24" max="31" width="11.33203125" style="0" customWidth="1"/>
    <col min="32" max="32" width="17.66015625" style="0" customWidth="1"/>
    <col min="33" max="33" width="13.66015625" style="0" customWidth="1"/>
    <col min="34" max="34" width="15.66015625" style="0" customWidth="1"/>
    <col min="35" max="35" width="16.66015625" style="0" customWidth="1"/>
    <col min="36" max="36" width="13.66015625" style="0" customWidth="1"/>
    <col min="37" max="39" width="21.33203125" style="0" customWidth="1"/>
    <col min="40" max="40" width="15.66015625" style="0" customWidth="1"/>
    <col min="41" max="41" width="10.66015625" style="0" customWidth="1"/>
    <col min="42" max="42" width="11.66015625" style="0" customWidth="1"/>
    <col min="43" max="45" width="17.66015625" style="0" customWidth="1"/>
    <col min="46" max="46" width="13.66015625" style="0" customWidth="1"/>
    <col min="47" max="47" width="14.33203125" style="0" customWidth="1"/>
    <col min="48" max="49" width="24.16015625" style="0" customWidth="1"/>
    <col min="50" max="50" width="14.66015625" style="0" customWidth="1"/>
    <col min="51" max="51" width="15.66015625" style="0" customWidth="1"/>
    <col min="52" max="52" width="24.16015625" style="0" customWidth="1"/>
  </cols>
  <sheetData>
    <row r="1" spans="1:52" ht="11.25">
      <c r="A1" t="s">
        <v>0</v>
      </c>
      <c r="B1" s="1" t="s">
        <v>1</v>
      </c>
      <c r="C1" s="2"/>
      <c r="D1" s="2"/>
      <c r="E1" s="2"/>
      <c r="F1" s="2"/>
      <c r="G1" s="2"/>
      <c r="H1" s="2"/>
      <c r="I1" s="2"/>
      <c r="J1" s="2"/>
      <c r="K1" s="2"/>
      <c r="L1" s="3" t="s">
        <v>2</v>
      </c>
      <c r="M1" s="3"/>
      <c r="N1" s="3"/>
      <c r="O1" s="3"/>
      <c r="P1" s="3"/>
      <c r="Q1" s="3"/>
      <c r="R1" s="3"/>
      <c r="S1" s="3"/>
      <c r="T1" s="3"/>
      <c r="U1" s="4" t="s">
        <v>3</v>
      </c>
      <c r="V1" s="4"/>
      <c r="W1" s="4"/>
      <c r="X1" s="4"/>
      <c r="Y1" s="4"/>
      <c r="Z1" s="4"/>
      <c r="AA1" s="5" t="s">
        <v>4</v>
      </c>
      <c r="AB1" s="5"/>
      <c r="AC1" s="5"/>
      <c r="AD1" s="5"/>
      <c r="AE1" s="5"/>
      <c r="AF1" s="5"/>
      <c r="AG1" s="6" t="s">
        <v>5</v>
      </c>
      <c r="AH1" s="7"/>
      <c r="AI1" s="7"/>
      <c r="AJ1" s="7"/>
      <c r="AK1" s="7"/>
      <c r="AL1" s="7"/>
      <c r="AM1" s="8" t="s">
        <v>6</v>
      </c>
      <c r="AN1" s="9"/>
      <c r="AO1" s="9"/>
      <c r="AP1" s="9"/>
      <c r="AQ1" s="9"/>
      <c r="AR1" s="9"/>
      <c r="AS1" s="10" t="s">
        <v>7</v>
      </c>
      <c r="AT1" s="10"/>
      <c r="AU1" s="10"/>
      <c r="AV1" s="10"/>
      <c r="AW1" s="11" t="s">
        <v>8</v>
      </c>
      <c r="AX1" s="11"/>
      <c r="AY1" s="11"/>
      <c r="AZ1" s="11"/>
    </row>
    <row r="2" spans="1:38" ht="11.25">
      <c r="A2" s="12">
        <v>0.04</v>
      </c>
      <c r="B2" t="s">
        <v>9</v>
      </c>
      <c r="C2" s="13">
        <v>1000000</v>
      </c>
      <c r="F2" t="s">
        <v>10</v>
      </c>
      <c r="G2" t="s">
        <v>11</v>
      </c>
      <c r="AA2" s="14"/>
      <c r="AB2" s="14"/>
      <c r="AC2" s="14"/>
      <c r="AD2" s="14"/>
      <c r="AE2" s="14"/>
      <c r="AF2" s="14"/>
      <c r="AG2" s="14" t="s">
        <v>12</v>
      </c>
      <c r="AH2" s="14" t="s">
        <v>13</v>
      </c>
      <c r="AI2" s="14"/>
      <c r="AJ2" s="14"/>
      <c r="AK2" s="14"/>
      <c r="AL2" s="14"/>
    </row>
    <row r="3" spans="1:49" ht="11.25">
      <c r="A3" s="10" t="str">
        <f>"GLP"&amp;TEXT(Int7702," 0.00%")</f>
        <v>GLP 4.00%</v>
      </c>
      <c r="B3" t="s">
        <v>14</v>
      </c>
      <c r="C3" s="15">
        <v>1</v>
      </c>
      <c r="D3" t="s">
        <v>15</v>
      </c>
      <c r="F3" t="s">
        <v>16</v>
      </c>
      <c r="G3" s="15" t="s">
        <v>17</v>
      </c>
      <c r="V3" t="s">
        <v>18</v>
      </c>
      <c r="AA3" t="s">
        <v>19</v>
      </c>
      <c r="AC3" t="s">
        <v>20</v>
      </c>
      <c r="AG3" t="s">
        <v>21</v>
      </c>
      <c r="AH3" t="s">
        <v>22</v>
      </c>
      <c r="AK3" t="s">
        <v>23</v>
      </c>
      <c r="AL3" t="s">
        <v>24</v>
      </c>
      <c r="AQ3" t="s">
        <v>25</v>
      </c>
      <c r="AR3" t="s">
        <v>26</v>
      </c>
      <c r="AS3" t="s">
        <v>27</v>
      </c>
      <c r="AW3" t="s">
        <v>28</v>
      </c>
    </row>
    <row r="4" spans="1:49" ht="11.25">
      <c r="A4" s="10">
        <f>GPx</f>
        <v>2630.731540606055</v>
      </c>
      <c r="B4" t="s">
        <v>29</v>
      </c>
      <c r="C4" s="15">
        <v>100</v>
      </c>
      <c r="D4" t="s">
        <v>30</v>
      </c>
      <c r="F4" t="s">
        <v>31</v>
      </c>
      <c r="G4" s="16" t="s">
        <v>32</v>
      </c>
      <c r="V4" s="17">
        <f>INDEX(EaDt,EndtDur)</f>
        <v>0.00021015440536900352</v>
      </c>
      <c r="AA4" s="17">
        <f>INDEX(Pt,1)</f>
        <v>0.002551809594387873</v>
      </c>
      <c r="AB4" s="17"/>
      <c r="AC4" s="17">
        <f>INDEX(At,1)</f>
        <v>0.06228865904383244</v>
      </c>
      <c r="AD4" s="17"/>
      <c r="AG4" t="s">
        <v>33</v>
      </c>
      <c r="AH4" t="s">
        <v>34</v>
      </c>
      <c r="AK4" s="17">
        <f>INDEX(leGPt,1)</f>
        <v>2630.731540606055</v>
      </c>
      <c r="AL4" s="17">
        <f>INDEX(leGAt,1)</f>
        <v>64215.1124163221</v>
      </c>
      <c r="AO4" s="17"/>
      <c r="AQ4" s="17">
        <f>INDEX(gtGPt,1)</f>
        <v>2630.731540606055</v>
      </c>
      <c r="AR4" s="17">
        <f>INDEX(gtGAt,1)</f>
        <v>64215.1124163221</v>
      </c>
      <c r="AS4">
        <f>IF(leGPx&lt;=TgtPrem,leGPx,gtGPx)</f>
        <v>2630.731540606055</v>
      </c>
      <c r="AW4">
        <f>IF(leGAx&lt;=TgtPrem,leGAx,gtGAx)</f>
        <v>64215.1124163221</v>
      </c>
    </row>
    <row r="5" spans="1:34" ht="11.25">
      <c r="A5" s="11" t="str">
        <f>"GSP"&amp;TEXT(Int7702," 0.00%")</f>
        <v>GSP 4.00%</v>
      </c>
      <c r="B5" t="s">
        <v>35</v>
      </c>
      <c r="C5" s="13">
        <v>51640</v>
      </c>
      <c r="F5" t="s">
        <v>36</v>
      </c>
      <c r="G5" s="18" t="s">
        <v>37</v>
      </c>
      <c r="AG5" t="s">
        <v>38</v>
      </c>
      <c r="AH5" t="s">
        <v>39</v>
      </c>
    </row>
    <row r="6" spans="1:34" ht="11.25">
      <c r="A6" s="11">
        <f>GAx</f>
        <v>64215.1124163221</v>
      </c>
      <c r="B6" t="s">
        <v>40</v>
      </c>
      <c r="C6" s="13">
        <v>1000000</v>
      </c>
      <c r="AG6" t="s">
        <v>41</v>
      </c>
      <c r="AH6" t="s">
        <v>42</v>
      </c>
    </row>
    <row r="7" spans="1:46" ht="14.25">
      <c r="A7" t="s">
        <v>43</v>
      </c>
      <c r="D7" t="s">
        <v>44</v>
      </c>
      <c r="E7" t="s">
        <v>45</v>
      </c>
      <c r="F7" t="s">
        <v>46</v>
      </c>
      <c r="L7" t="s">
        <v>47</v>
      </c>
      <c r="M7" t="s">
        <v>48</v>
      </c>
      <c r="N7" t="s">
        <v>49</v>
      </c>
      <c r="O7" t="s">
        <v>50</v>
      </c>
      <c r="P7" t="s">
        <v>51</v>
      </c>
      <c r="Q7" t="s">
        <v>52</v>
      </c>
      <c r="R7" t="s">
        <v>53</v>
      </c>
      <c r="S7" t="s">
        <v>54</v>
      </c>
      <c r="T7" t="s">
        <v>55</v>
      </c>
      <c r="U7" t="s">
        <v>56</v>
      </c>
      <c r="V7" t="s">
        <v>57</v>
      </c>
      <c r="W7" t="s">
        <v>58</v>
      </c>
      <c r="X7" t="s">
        <v>59</v>
      </c>
      <c r="Y7" t="s">
        <v>60</v>
      </c>
      <c r="Z7" t="s">
        <v>61</v>
      </c>
      <c r="AA7" t="s">
        <v>62</v>
      </c>
      <c r="AC7" t="s">
        <v>63</v>
      </c>
      <c r="AF7" s="19" t="s">
        <v>64</v>
      </c>
      <c r="AT7" s="19"/>
    </row>
    <row r="8" spans="1:52" ht="11.25">
      <c r="A8" t="s">
        <v>65</v>
      </c>
      <c r="B8" t="s">
        <v>143</v>
      </c>
      <c r="C8" t="s">
        <v>124</v>
      </c>
      <c r="D8" t="s">
        <v>66</v>
      </c>
      <c r="E8" t="s">
        <v>45</v>
      </c>
      <c r="F8" t="s">
        <v>46</v>
      </c>
      <c r="G8" t="s">
        <v>67</v>
      </c>
      <c r="H8" t="s">
        <v>68</v>
      </c>
      <c r="I8" t="s">
        <v>69</v>
      </c>
      <c r="J8" t="s">
        <v>70</v>
      </c>
      <c r="K8" t="s">
        <v>71</v>
      </c>
      <c r="L8" t="s">
        <v>72</v>
      </c>
      <c r="M8" t="s">
        <v>73</v>
      </c>
      <c r="N8" t="s">
        <v>74</v>
      </c>
      <c r="O8" t="s">
        <v>75</v>
      </c>
      <c r="P8" t="s">
        <v>76</v>
      </c>
      <c r="Q8" t="s">
        <v>77</v>
      </c>
      <c r="R8" t="s">
        <v>78</v>
      </c>
      <c r="S8" t="s">
        <v>79</v>
      </c>
      <c r="T8" t="s">
        <v>80</v>
      </c>
      <c r="U8" t="s">
        <v>81</v>
      </c>
      <c r="V8" t="s">
        <v>82</v>
      </c>
      <c r="W8" t="s">
        <v>83</v>
      </c>
      <c r="X8" t="s">
        <v>84</v>
      </c>
      <c r="Y8" t="s">
        <v>85</v>
      </c>
      <c r="Z8" t="s">
        <v>86</v>
      </c>
      <c r="AA8" t="s">
        <v>87</v>
      </c>
      <c r="AB8" t="s">
        <v>141</v>
      </c>
      <c r="AC8" t="s">
        <v>88</v>
      </c>
      <c r="AD8" t="s">
        <v>140</v>
      </c>
      <c r="AE8" t="s">
        <v>89</v>
      </c>
      <c r="AF8" t="s">
        <v>90</v>
      </c>
      <c r="AG8" t="s">
        <v>91</v>
      </c>
      <c r="AH8" t="s">
        <v>92</v>
      </c>
      <c r="AI8" t="s">
        <v>93</v>
      </c>
      <c r="AJ8" t="s">
        <v>94</v>
      </c>
      <c r="AK8" t="s">
        <v>95</v>
      </c>
      <c r="AL8" t="s">
        <v>96</v>
      </c>
      <c r="AM8" t="s">
        <v>97</v>
      </c>
      <c r="AN8" t="s">
        <v>98</v>
      </c>
      <c r="AO8" t="s">
        <v>99</v>
      </c>
      <c r="AP8" t="s">
        <v>100</v>
      </c>
      <c r="AQ8" t="s">
        <v>101</v>
      </c>
      <c r="AR8" t="s">
        <v>102</v>
      </c>
      <c r="AS8" t="s">
        <v>103</v>
      </c>
      <c r="AT8" t="s">
        <v>104</v>
      </c>
      <c r="AU8" t="s">
        <v>105</v>
      </c>
      <c r="AV8" t="s">
        <v>106</v>
      </c>
      <c r="AW8" t="s">
        <v>107</v>
      </c>
      <c r="AX8" t="s">
        <v>108</v>
      </c>
      <c r="AY8" t="s">
        <v>109</v>
      </c>
      <c r="AZ8" t="s">
        <v>110</v>
      </c>
    </row>
    <row r="9" spans="1:52" ht="11.25">
      <c r="A9">
        <v>0</v>
      </c>
      <c r="B9" s="27">
        <v>0.00066</v>
      </c>
      <c r="C9" s="20">
        <f>1-(1-qa)^(1/12)</f>
        <v>5.5016644518901536E-05</v>
      </c>
      <c r="D9" s="20">
        <f>qm/(1-qm)</f>
        <v>5.5019671516610916E-05</v>
      </c>
      <c r="E9" s="20">
        <f>(1+Int7702)^(1/12)-1</f>
        <v>0.0032737397821989145</v>
      </c>
      <c r="F9" s="20">
        <f>ic</f>
        <v>0.0032737397821989145</v>
      </c>
      <c r="G9" s="20">
        <v>0</v>
      </c>
      <c r="H9" s="20">
        <v>0</v>
      </c>
      <c r="I9" s="20">
        <v>0</v>
      </c>
      <c r="J9" s="20">
        <v>0.03</v>
      </c>
      <c r="K9" s="20">
        <v>0.03</v>
      </c>
      <c r="L9" s="17">
        <f aca="true" t="shared" si="0" ref="L9:L72">qc*(1+ic)/(1+ig)</f>
        <v>5.5019671516610916E-05</v>
      </c>
      <c r="M9" s="17">
        <f aca="true" t="shared" si="1" ref="M9:M72">1/(1+f)</f>
        <v>0.9999449833554812</v>
      </c>
      <c r="N9" s="17">
        <f aca="true" t="shared" si="2" ref="N9:N72">f*g</f>
        <v>5.501664451890154E-05</v>
      </c>
      <c r="O9" s="17">
        <f aca="true" t="shared" si="3" ref="O9:O72">(ic+ig*f)*g-IF(2=DBO,q,0)</f>
        <v>0.003273739782198915</v>
      </c>
      <c r="P9" s="17">
        <f aca="true" t="shared" si="4" ref="P9:P72">1/(1+i)</f>
        <v>0.9967369426185623</v>
      </c>
      <c r="Q9" s="17">
        <f aca="true" t="shared" si="5" ref="Q9:Q72">1-q</f>
        <v>0.9999449833554811</v>
      </c>
      <c r="R9" s="17">
        <f aca="true" t="shared" si="6" ref="R9:R72">v*p</f>
        <v>0.9966821054965114</v>
      </c>
      <c r="S9" s="17">
        <f aca="true" t="shared" si="7" ref="S9:S72">vp^12</f>
        <v>0.9609038461538448</v>
      </c>
      <c r="T9" s="17">
        <f aca="true" t="shared" si="8" ref="T9:T72">(1-vp12)/(1-vp)</f>
        <v>11.783422831873406</v>
      </c>
      <c r="U9" s="17">
        <f>PRODUCT(INDEX(vp12,1):INDEX(vp12,1+Dur))</f>
        <v>0.9609038461538448</v>
      </c>
      <c r="V9" s="21">
        <v>1</v>
      </c>
      <c r="W9" s="17">
        <f aca="true" t="shared" si="9" ref="W9:W72">am*aDt</f>
        <v>11.783422831873406</v>
      </c>
      <c r="X9" s="17">
        <f aca="true" t="shared" si="10" ref="X9:X72">mDt*v*q</f>
        <v>0.0006461689960088297</v>
      </c>
      <c r="Y9" s="17">
        <f>SUM(INDEX(aDt,1+Dur):INDEX(aDt,EndtDur))</f>
        <v>24.409602965998022</v>
      </c>
      <c r="Z9" s="17">
        <f>SUM(INDEX(mCt,1+Dur):INDEX(mCt,EndtDur))</f>
        <v>0.062078504638463435</v>
      </c>
      <c r="AA9" s="17">
        <f>(mMt+aDtEnd)/aNt</f>
        <v>0.002551809594387873</v>
      </c>
      <c r="AB9" s="17">
        <f>(mMt+aDtEnd)/SUM(INDEX(aDt,1+Dur):INDEX(aDt,IF(Dur&lt;EndtDur-7,7+Dur,EndtDur)))</f>
        <v>0.0099906244075199</v>
      </c>
      <c r="AC9" s="17">
        <f>(mMt+aDtEnd)/aDt</f>
        <v>0.06228865904383244</v>
      </c>
      <c r="AD9" s="17">
        <f>1/At</f>
        <v>16.05428685334679</v>
      </c>
      <c r="AE9" s="17">
        <f aca="true" t="shared" si="11" ref="AE9:AE40">Px*aDt-mCt</f>
        <v>0.0019056405983790435</v>
      </c>
      <c r="AF9" s="22">
        <f>SUM(INDEX(dV,1):INDEX(dV,1+Dur))/EaDt</f>
        <v>0.0019831751178920167</v>
      </c>
      <c r="AG9" s="17">
        <f>mChgPol*mDt+aChgPol*aDt+mChgSA*SpecAmt*mDt+SpecAmt*mCt</f>
        <v>646.1689960088297</v>
      </c>
      <c r="AH9" s="17">
        <f>SUM(INDEX(leNum,1+Dur):INDEX(leNum,EndtDur))</f>
        <v>62078.50463846343</v>
      </c>
      <c r="AI9" s="17">
        <f>(1-LoadTgt)*aDt</f>
        <v>0.97</v>
      </c>
      <c r="AJ9" s="17">
        <f>SUM(INDEX(leDen,1+Dur):INDEX(leDen,EndtDur))</f>
        <v>23.677314877018077</v>
      </c>
      <c r="AK9" s="17">
        <f>(SleNum+EndtBft*aDtEnd)/SleDen</f>
        <v>2630.731540606055</v>
      </c>
      <c r="AL9" s="17">
        <f>(SleNum+EndtBft*aDtEnd)/leDen</f>
        <v>64215.1124163221</v>
      </c>
      <c r="AM9" s="17">
        <f>leNum+TgtPrem*(LoadTgt-LoadExc)*aDt</f>
        <v>646.1689960088297</v>
      </c>
      <c r="AN9" s="17">
        <f>SUM(INDEX(gtNum,1+Dur):INDEX(gtNum,EndtDur))</f>
        <v>62078.50463846343</v>
      </c>
      <c r="AO9" s="17">
        <f>(1-LoadExc)*aDt</f>
        <v>0.97</v>
      </c>
      <c r="AP9" s="17">
        <f>SUM(INDEX(gtDen,1+Dur):INDEX(gtDen,EndtDur))</f>
        <v>23.677314877018077</v>
      </c>
      <c r="AQ9" s="17">
        <f>(SgtNum+EndtBft*aDtEnd)/SgtDen</f>
        <v>2630.731540606055</v>
      </c>
      <c r="AR9" s="17">
        <f>(SleNum+TgtPrem*(LoadTgt-LoadExc)*aDt+EndtBft*aDtEnd)/gtDen</f>
        <v>64215.1124163221</v>
      </c>
      <c r="AS9" s="17">
        <f>GPx</f>
        <v>2630.731540606055</v>
      </c>
      <c r="AT9" s="17">
        <f>IF(GPt&lt;=TgtPrem,GPt*LoadTgt,GPt*LoadExc+TgtPrem*(LoadTgt-LoadExc))</f>
        <v>78.92194621818166</v>
      </c>
      <c r="AU9" s="17">
        <f>(GPt-GPLoad)*aDt-mChgPol*mDt-aChgPol*aDt-mChgSA*SpecAmt*mDt-SpecAmt*mCt</f>
        <v>1905.6405983790437</v>
      </c>
      <c r="AV9" s="22">
        <f>SUM(INDEX(dGPAV,1):INDEX(dGPAV,1+Dur))/EaDt</f>
        <v>1983.175117892017</v>
      </c>
      <c r="AW9" s="23">
        <f>GAx</f>
        <v>64215.1124163221</v>
      </c>
      <c r="AX9" s="17">
        <f>IF(GAt&lt;=TgtPrem,GAt*LoadTgt,GAt*LoadExc+TgtPrem*(LoadTgt-LoadExc))</f>
        <v>1926.453372489663</v>
      </c>
      <c r="AY9" s="17">
        <f>(GAt-GALoad)*aDt-mChgPol*mDt-aChgPol*aDt-mChgSA*SpecAmt*mDt-SpecAmt*mCt</f>
        <v>61642.49004782361</v>
      </c>
      <c r="AZ9" s="22">
        <f>SUM(INDEX(dGAAV,1):INDEX(dGAAV,1+Dur))/EaDt</f>
        <v>64150.528998875896</v>
      </c>
    </row>
    <row r="10" spans="1:52" ht="11.25">
      <c r="A10">
        <v>1</v>
      </c>
      <c r="B10" s="27">
        <v>0.00043</v>
      </c>
      <c r="C10" s="20">
        <f aca="true" t="shared" si="12" ref="C10:C73">1-(1-qa)^(1/12)</f>
        <v>3.584039742687839E-05</v>
      </c>
      <c r="D10" s="20">
        <f aca="true" t="shared" si="13" ref="D10:D73">qm/(1-qm)</f>
        <v>3.584168200700597E-05</v>
      </c>
      <c r="E10" s="20">
        <f aca="true" t="shared" si="14" ref="E10:E73">(1+Int7702)^(1/12)-1</f>
        <v>0.0032737397821989145</v>
      </c>
      <c r="F10" s="20">
        <f aca="true" t="shared" si="15" ref="F10:F73">ic</f>
        <v>0.0032737397821989145</v>
      </c>
      <c r="G10" s="20">
        <v>0</v>
      </c>
      <c r="H10" s="20">
        <v>0</v>
      </c>
      <c r="I10" s="20">
        <v>0</v>
      </c>
      <c r="J10" s="20">
        <v>0.03</v>
      </c>
      <c r="K10" s="20">
        <v>0.03</v>
      </c>
      <c r="L10" s="17">
        <f t="shared" si="0"/>
        <v>3.584168200700597E-05</v>
      </c>
      <c r="M10" s="17">
        <f t="shared" si="1"/>
        <v>0.9999641596025731</v>
      </c>
      <c r="N10" s="17">
        <f t="shared" si="2"/>
        <v>3.584039742687839E-05</v>
      </c>
      <c r="O10" s="17">
        <f t="shared" si="3"/>
        <v>0.0032737397821989145</v>
      </c>
      <c r="P10" s="17">
        <f t="shared" si="4"/>
        <v>0.9967369426185623</v>
      </c>
      <c r="Q10" s="17">
        <f t="shared" si="5"/>
        <v>0.9999641596025731</v>
      </c>
      <c r="R10" s="17">
        <f t="shared" si="6"/>
        <v>0.9967012191704088</v>
      </c>
      <c r="S10" s="17">
        <f t="shared" si="7"/>
        <v>0.9611249999999988</v>
      </c>
      <c r="T10" s="17">
        <f t="shared" si="8"/>
        <v>11.78465681965856</v>
      </c>
      <c r="U10" s="17">
        <f>PRODUCT(INDEX(vp12,1):INDEX(vp12,1+Dur))</f>
        <v>0.923548709134613</v>
      </c>
      <c r="V10" s="17">
        <f>INDEX(EaDt,Dur)</f>
        <v>0.9609038461538448</v>
      </c>
      <c r="W10" s="17">
        <f t="shared" si="9"/>
        <v>11.323922063613047</v>
      </c>
      <c r="X10" s="17">
        <f t="shared" si="10"/>
        <v>0.0004045295427337662</v>
      </c>
      <c r="Y10" s="17">
        <f>SUM(INDEX(aDt,1+Dur):INDEX(aDt,EndtDur))</f>
        <v>23.409602965998022</v>
      </c>
      <c r="Z10" s="17">
        <f>SUM(INDEX(mCt,1+Dur):INDEX(mCt,EndtDur))</f>
        <v>0.0614323356424546</v>
      </c>
      <c r="AA10" s="17">
        <f aca="true" t="shared" si="16" ref="AA10:AA73">(mMt+aDtEnd)/aNt</f>
        <v>0.0026332138198737537</v>
      </c>
      <c r="AB10" s="17">
        <f>(mMt+aDtEnd)/SUM(INDEX(aDt,1+Dur):INDEX(aDt,IF(Dur&lt;EndtDur-7,7+Dur,EndtDur)))</f>
        <v>0.010285897166016736</v>
      </c>
      <c r="AC10" s="17">
        <f aca="true" t="shared" si="17" ref="AC10:AC73">(mMt+aDtEnd)/aDt</f>
        <v>0.0641505289988759</v>
      </c>
      <c r="AD10" s="17">
        <f aca="true" t="shared" si="18" ref="AD10:AD73">1/At</f>
        <v>15.58833599045649</v>
      </c>
      <c r="AE10" s="17">
        <f t="shared" si="11"/>
        <v>0.002047514111165824</v>
      </c>
      <c r="AF10" s="22">
        <f>SUM(INDEX(dV,1):INDEX(dV,1+Dur))/EaDt</f>
        <v>0.004280396551308125</v>
      </c>
      <c r="AG10" s="17">
        <f aca="true" t="shared" si="19" ref="AG10:AG73">mChgPol*mDt+aChgPol*aDt+mChgSA*SpecAmt*mDt+SpecAmt*mCt</f>
        <v>404.52954273376616</v>
      </c>
      <c r="AH10" s="17">
        <f>SUM(INDEX(leNum,1+Dur):INDEX(leNum,EndtDur))</f>
        <v>61432.33564245461</v>
      </c>
      <c r="AI10" s="17">
        <f aca="true" t="shared" si="20" ref="AI10:AI73">(1-LoadTgt)*aDt</f>
        <v>0.9320767307692295</v>
      </c>
      <c r="AJ10" s="17">
        <f>SUM(INDEX(leDen,1+Dur):INDEX(leDen,EndtDur))</f>
        <v>22.707314877018078</v>
      </c>
      <c r="AK10" s="17">
        <f aca="true" t="shared" si="21" ref="AK10:AK73">(SleNum+EndtBft*aDtEnd)/SleDen</f>
        <v>2714.653422550262</v>
      </c>
      <c r="AL10" s="17">
        <f aca="true" t="shared" si="22" ref="AL10:AL73">(SleNum+EndtBft*aDtEnd)/leDen</f>
        <v>66134.56597822257</v>
      </c>
      <c r="AM10" s="17">
        <f aca="true" t="shared" si="23" ref="AM10:AM73">leNum+TgtPrem*(LoadTgt-LoadExc)*aDt</f>
        <v>404.52954273376616</v>
      </c>
      <c r="AN10" s="17">
        <f>SUM(INDEX(gtNum,1+Dur):INDEX(gtNum,EndtDur))</f>
        <v>61432.33564245461</v>
      </c>
      <c r="AO10" s="17">
        <f aca="true" t="shared" si="24" ref="AO10:AO73">(1-LoadExc)*aDt</f>
        <v>0.9320767307692295</v>
      </c>
      <c r="AP10" s="17">
        <f>SUM(INDEX(gtDen,1+Dur):INDEX(gtDen,EndtDur))</f>
        <v>22.707314877018078</v>
      </c>
      <c r="AQ10" s="17">
        <f aca="true" t="shared" si="25" ref="AQ10:AQ73">(SgtNum+EndtBft*aDtEnd)/SgtDen</f>
        <v>2714.653422550262</v>
      </c>
      <c r="AR10" s="17">
        <f aca="true" t="shared" si="26" ref="AR10:AR73">(SleNum+TgtPrem*(LoadTgt-LoadExc)*aDt+EndtBft*aDtEnd)/gtDen</f>
        <v>66134.56597822257</v>
      </c>
      <c r="AS10" s="17">
        <f aca="true" t="shared" si="27" ref="AS10:AS73">GPx</f>
        <v>2630.731540606055</v>
      </c>
      <c r="AT10" s="17">
        <f aca="true" t="shared" si="28" ref="AT10:AT73">IF(GPt&lt;=TgtPrem,GPt*LoadTgt,GPt*LoadExc+TgtPrem*(LoadTgt-LoadExc))</f>
        <v>78.92194621818166</v>
      </c>
      <c r="AU10" s="17">
        <f aca="true" t="shared" si="29" ref="AU10:AU73">(GPt-GPLoad)*aDt-mChgPol*mDt-aChgPol*aDt-mChgSA*SpecAmt*mDt-SpecAmt*mCt</f>
        <v>2047.5141111658243</v>
      </c>
      <c r="AV10" s="22">
        <f>SUM(INDEX(dGPAV,1):INDEX(dGPAV,1+Dur))/EaDt</f>
        <v>4280.396551308125</v>
      </c>
      <c r="AW10" s="22">
        <v>0</v>
      </c>
      <c r="AX10" s="17">
        <f aca="true" t="shared" si="30" ref="AX10:AX73">IF(GAt&lt;=TgtPrem,GAt*LoadTgt,GAt*LoadExc+TgtPrem*(LoadTgt-LoadExc))</f>
        <v>0</v>
      </c>
      <c r="AY10" s="17">
        <f aca="true" t="shared" si="31" ref="AY10:AY73">(GAt-GALoad)*aDt-mChgPol*mDt-aChgPol*aDt-mChgSA*SpecAmt*mDt-SpecAmt*mCt</f>
        <v>-404.52954273376616</v>
      </c>
      <c r="AZ10" s="22">
        <f>SUM(INDEX(dGAAV,1):INDEX(dGAAV,1+Dur))/EaDt</f>
        <v>66307.23414953529</v>
      </c>
    </row>
    <row r="11" spans="1:52" ht="11.25">
      <c r="A11">
        <v>2</v>
      </c>
      <c r="B11" s="27">
        <v>0.00031</v>
      </c>
      <c r="C11" s="20">
        <f t="shared" si="12"/>
        <v>2.5837004546613862E-05</v>
      </c>
      <c r="D11" s="20">
        <f t="shared" si="13"/>
        <v>2.5837672114665762E-05</v>
      </c>
      <c r="E11" s="20">
        <f t="shared" si="14"/>
        <v>0.0032737397821989145</v>
      </c>
      <c r="F11" s="20">
        <f t="shared" si="15"/>
        <v>0.0032737397821989145</v>
      </c>
      <c r="G11" s="20">
        <v>0</v>
      </c>
      <c r="H11" s="20">
        <v>0</v>
      </c>
      <c r="I11" s="20">
        <v>0</v>
      </c>
      <c r="J11" s="20">
        <v>0.03</v>
      </c>
      <c r="K11" s="20">
        <v>0.03</v>
      </c>
      <c r="L11" s="17">
        <f t="shared" si="0"/>
        <v>2.5837672114665762E-05</v>
      </c>
      <c r="M11" s="17">
        <f t="shared" si="1"/>
        <v>0.9999741629954533</v>
      </c>
      <c r="N11" s="17">
        <f t="shared" si="2"/>
        <v>2.583700454661386E-05</v>
      </c>
      <c r="O11" s="17">
        <f t="shared" si="3"/>
        <v>0.0032737397821989145</v>
      </c>
      <c r="P11" s="17">
        <f t="shared" si="4"/>
        <v>0.9967369426185623</v>
      </c>
      <c r="Q11" s="17">
        <f t="shared" si="5"/>
        <v>0.9999741629954534</v>
      </c>
      <c r="R11" s="17">
        <f t="shared" si="6"/>
        <v>0.9967111899216441</v>
      </c>
      <c r="S11" s="17">
        <f t="shared" si="7"/>
        <v>0.9612403846153836</v>
      </c>
      <c r="T11" s="17">
        <f t="shared" si="8"/>
        <v>11.785300598443945</v>
      </c>
      <c r="U11" s="17">
        <f>PRODUCT(INDEX(vp12,1):INDEX(vp12,1+Dur))</f>
        <v>0.8877523163795964</v>
      </c>
      <c r="V11" s="17">
        <f aca="true" t="shared" si="32" ref="V11:V74">INDEX(EaDt,Dur)</f>
        <v>0.923548709134613</v>
      </c>
      <c r="W11" s="17">
        <f t="shared" si="9"/>
        <v>10.884299154456286</v>
      </c>
      <c r="X11" s="17">
        <f t="shared" si="10"/>
        <v>0.0002803000572918834</v>
      </c>
      <c r="Y11" s="17">
        <f>SUM(INDEX(aDt,1+Dur):INDEX(aDt,EndtDur))</f>
        <v>22.44869911984418</v>
      </c>
      <c r="Z11" s="17">
        <f>SUM(INDEX(mCt,1+Dur):INDEX(mCt,EndtDur))</f>
        <v>0.06102780609972084</v>
      </c>
      <c r="AA11" s="17">
        <f t="shared" si="16"/>
        <v>0.002727906867928787</v>
      </c>
      <c r="AB11" s="17">
        <f>(mMt+aDtEnd)/SUM(INDEX(aDt,1+Dur):INDEX(aDt,IF(Dur&lt;EndtDur-7,7+Dur,EndtDur)))</f>
        <v>0.010629948892322431</v>
      </c>
      <c r="AC11" s="17">
        <f t="shared" si="17"/>
        <v>0.0663072341495353</v>
      </c>
      <c r="AD11" s="17">
        <f t="shared" si="18"/>
        <v>15.08131070200895</v>
      </c>
      <c r="AE11" s="17">
        <f t="shared" si="11"/>
        <v>0.002076420399562357</v>
      </c>
      <c r="AF11" s="22">
        <f>SUM(INDEX(dV,1):INDEX(dV,1+Dur))/EaDt</f>
        <v>0.006791956492658728</v>
      </c>
      <c r="AG11" s="17">
        <f t="shared" si="19"/>
        <v>280.30005729188343</v>
      </c>
      <c r="AH11" s="17">
        <f>SUM(INDEX(leNum,1+Dur):INDEX(leNum,EndtDur))</f>
        <v>61027.80609972084</v>
      </c>
      <c r="AI11" s="17">
        <f t="shared" si="20"/>
        <v>0.8958422478605745</v>
      </c>
      <c r="AJ11" s="17">
        <f>SUM(INDEX(leDen,1+Dur):INDEX(leDen,EndtDur))</f>
        <v>21.77523814624885</v>
      </c>
      <c r="AK11" s="17">
        <f t="shared" si="21"/>
        <v>2812.275121576069</v>
      </c>
      <c r="AL11" s="17">
        <f t="shared" si="22"/>
        <v>68357.97335003638</v>
      </c>
      <c r="AM11" s="17">
        <f t="shared" si="23"/>
        <v>280.30005729188343</v>
      </c>
      <c r="AN11" s="17">
        <f>SUM(INDEX(gtNum,1+Dur):INDEX(gtNum,EndtDur))</f>
        <v>61027.80609972084</v>
      </c>
      <c r="AO11" s="17">
        <f t="shared" si="24"/>
        <v>0.8958422478605745</v>
      </c>
      <c r="AP11" s="17">
        <f>SUM(INDEX(gtDen,1+Dur):INDEX(gtDen,EndtDur))</f>
        <v>21.77523814624885</v>
      </c>
      <c r="AQ11" s="17">
        <f t="shared" si="25"/>
        <v>2812.275121576069</v>
      </c>
      <c r="AR11" s="17">
        <f t="shared" si="26"/>
        <v>68357.97335003638</v>
      </c>
      <c r="AS11" s="17">
        <f t="shared" si="27"/>
        <v>2630.731540606055</v>
      </c>
      <c r="AT11" s="17">
        <f t="shared" si="28"/>
        <v>78.92194621818166</v>
      </c>
      <c r="AU11" s="17">
        <f t="shared" si="29"/>
        <v>2076.420399562357</v>
      </c>
      <c r="AV11" s="22">
        <f>SUM(INDEX(dGPAV,1):INDEX(dGPAV,1+Dur))/EaDt</f>
        <v>6791.956492658728</v>
      </c>
      <c r="AW11" s="22">
        <v>0</v>
      </c>
      <c r="AX11" s="17">
        <f t="shared" si="30"/>
        <v>0</v>
      </c>
      <c r="AY11" s="17">
        <f t="shared" si="31"/>
        <v>-280.30005729188343</v>
      </c>
      <c r="AZ11" s="22">
        <f>SUM(INDEX(dGAAV,1):INDEX(dGAAV,1+Dur))/EaDt</f>
        <v>68665.16631169556</v>
      </c>
    </row>
    <row r="12" spans="1:52" ht="11.25">
      <c r="A12">
        <v>3</v>
      </c>
      <c r="B12" s="27">
        <v>0.00024</v>
      </c>
      <c r="C12" s="20">
        <f t="shared" si="12"/>
        <v>2.0002200337376763E-05</v>
      </c>
      <c r="D12" s="20">
        <f t="shared" si="13"/>
        <v>2.00026004333979E-05</v>
      </c>
      <c r="E12" s="20">
        <f t="shared" si="14"/>
        <v>0.0032737397821989145</v>
      </c>
      <c r="F12" s="20">
        <f t="shared" si="15"/>
        <v>0.0032737397821989145</v>
      </c>
      <c r="G12" s="20">
        <v>0</v>
      </c>
      <c r="H12" s="20">
        <v>0</v>
      </c>
      <c r="I12" s="20">
        <v>0</v>
      </c>
      <c r="J12" s="20">
        <v>0.03</v>
      </c>
      <c r="K12" s="20">
        <v>0.03</v>
      </c>
      <c r="L12" s="17">
        <f t="shared" si="0"/>
        <v>2.00026004333979E-05</v>
      </c>
      <c r="M12" s="17">
        <f t="shared" si="1"/>
        <v>0.9999799977996627</v>
      </c>
      <c r="N12" s="17">
        <f t="shared" si="2"/>
        <v>2.0002200337376763E-05</v>
      </c>
      <c r="O12" s="17">
        <f t="shared" si="3"/>
        <v>0.003273739782198915</v>
      </c>
      <c r="P12" s="17">
        <f t="shared" si="4"/>
        <v>0.9967369426185623</v>
      </c>
      <c r="Q12" s="17">
        <f t="shared" si="5"/>
        <v>0.9999799977996626</v>
      </c>
      <c r="R12" s="17">
        <f t="shared" si="6"/>
        <v>0.9967170056865523</v>
      </c>
      <c r="S12" s="17">
        <f t="shared" si="7"/>
        <v>0.9613076923076912</v>
      </c>
      <c r="T12" s="17">
        <f t="shared" si="8"/>
        <v>11.785676123110727</v>
      </c>
      <c r="U12" s="17">
        <f>PRODUCT(INDEX(vp12,1):INDEX(vp12,1+Dur))</f>
        <v>0.8534031305996772</v>
      </c>
      <c r="V12" s="17">
        <f t="shared" si="32"/>
        <v>0.8877523163795964</v>
      </c>
      <c r="W12" s="17">
        <f t="shared" si="9"/>
        <v>10.46276127839125</v>
      </c>
      <c r="X12" s="17">
        <f t="shared" si="10"/>
        <v>0.00020859536024331934</v>
      </c>
      <c r="Y12" s="17">
        <f>SUM(INDEX(aDt,1+Dur):INDEX(aDt,EndtDur))</f>
        <v>21.52515041070957</v>
      </c>
      <c r="Z12" s="17">
        <f>SUM(INDEX(mCt,1+Dur):INDEX(mCt,EndtDur))</f>
        <v>0.06074750604242895</v>
      </c>
      <c r="AA12" s="17">
        <f t="shared" si="16"/>
        <v>0.00283192727041151</v>
      </c>
      <c r="AB12" s="17">
        <f>(mMt+aDtEnd)/SUM(INDEX(aDt,1+Dur):INDEX(aDt,IF(Dur&lt;EndtDur-7,7+Dur,EndtDur)))</f>
        <v>0.011007096501969786</v>
      </c>
      <c r="AC12" s="17">
        <f t="shared" si="17"/>
        <v>0.06866516631169556</v>
      </c>
      <c r="AD12" s="17">
        <f t="shared" si="18"/>
        <v>14.563425004472357</v>
      </c>
      <c r="AE12" s="17">
        <f t="shared" si="11"/>
        <v>0.0020567795181341934</v>
      </c>
      <c r="AF12" s="22">
        <f>SUM(INDEX(dV,1):INDEX(dV,1+Dur))/EaDt</f>
        <v>0.009475421799260596</v>
      </c>
      <c r="AG12" s="17">
        <f t="shared" si="19"/>
        <v>208.59536024331933</v>
      </c>
      <c r="AH12" s="17">
        <f>SUM(INDEX(leNum,1+Dur):INDEX(leNum,EndtDur))</f>
        <v>60747.506042428955</v>
      </c>
      <c r="AI12" s="17">
        <f t="shared" si="20"/>
        <v>0.8611197468882085</v>
      </c>
      <c r="AJ12" s="17">
        <f>SUM(INDEX(leDen,1+Dur):INDEX(leDen,EndtDur))</f>
        <v>20.879395898388275</v>
      </c>
      <c r="AK12" s="17">
        <f t="shared" si="21"/>
        <v>2919.512649908775</v>
      </c>
      <c r="AL12" s="17">
        <f t="shared" si="22"/>
        <v>70788.83124917067</v>
      </c>
      <c r="AM12" s="17">
        <f t="shared" si="23"/>
        <v>208.59536024331933</v>
      </c>
      <c r="AN12" s="17">
        <f>SUM(INDEX(gtNum,1+Dur):INDEX(gtNum,EndtDur))</f>
        <v>60747.506042428955</v>
      </c>
      <c r="AO12" s="17">
        <f t="shared" si="24"/>
        <v>0.8611197468882085</v>
      </c>
      <c r="AP12" s="17">
        <f>SUM(INDEX(gtDen,1+Dur):INDEX(gtDen,EndtDur))</f>
        <v>20.879395898388275</v>
      </c>
      <c r="AQ12" s="17">
        <f t="shared" si="25"/>
        <v>2919.512649908775</v>
      </c>
      <c r="AR12" s="17">
        <f t="shared" si="26"/>
        <v>70788.83124917067</v>
      </c>
      <c r="AS12" s="17">
        <f t="shared" si="27"/>
        <v>2630.731540606055</v>
      </c>
      <c r="AT12" s="17">
        <f t="shared" si="28"/>
        <v>78.92194621818166</v>
      </c>
      <c r="AU12" s="17">
        <f t="shared" si="29"/>
        <v>2056.779518134194</v>
      </c>
      <c r="AV12" s="22">
        <f>SUM(INDEX(dGPAV,1):INDEX(dGPAV,1+Dur))/EaDt</f>
        <v>9475.421799260595</v>
      </c>
      <c r="AW12" s="22">
        <v>0</v>
      </c>
      <c r="AX12" s="17">
        <f t="shared" si="30"/>
        <v>0</v>
      </c>
      <c r="AY12" s="17">
        <f t="shared" si="31"/>
        <v>-208.59536024331933</v>
      </c>
      <c r="AZ12" s="22">
        <f>SUM(INDEX(dGAAV,1):INDEX(dGAAV,1+Dur))/EaDt</f>
        <v>71184.48820883388</v>
      </c>
    </row>
    <row r="13" spans="1:52" ht="11.25">
      <c r="A13">
        <v>4</v>
      </c>
      <c r="B13" s="27">
        <v>0.00021</v>
      </c>
      <c r="C13" s="20">
        <f t="shared" si="12"/>
        <v>1.7501684601017864E-05</v>
      </c>
      <c r="D13" s="20">
        <f t="shared" si="13"/>
        <v>1.7501990915342755E-05</v>
      </c>
      <c r="E13" s="20">
        <f t="shared" si="14"/>
        <v>0.0032737397821989145</v>
      </c>
      <c r="F13" s="20">
        <f t="shared" si="15"/>
        <v>0.0032737397821989145</v>
      </c>
      <c r="G13" s="20">
        <v>0</v>
      </c>
      <c r="H13" s="20">
        <v>0</v>
      </c>
      <c r="I13" s="20">
        <v>0</v>
      </c>
      <c r="J13" s="20">
        <v>0.03</v>
      </c>
      <c r="K13" s="20">
        <v>0.03</v>
      </c>
      <c r="L13" s="17">
        <f t="shared" si="0"/>
        <v>1.7501990915342755E-05</v>
      </c>
      <c r="M13" s="17">
        <f t="shared" si="1"/>
        <v>0.9999824983153989</v>
      </c>
      <c r="N13" s="17">
        <f t="shared" si="2"/>
        <v>1.7501684601017864E-05</v>
      </c>
      <c r="O13" s="17">
        <f t="shared" si="3"/>
        <v>0.003273739782198914</v>
      </c>
      <c r="P13" s="17">
        <f t="shared" si="4"/>
        <v>0.9967369426185623</v>
      </c>
      <c r="Q13" s="17">
        <f t="shared" si="5"/>
        <v>0.999982498315399</v>
      </c>
      <c r="R13" s="17">
        <f t="shared" si="6"/>
        <v>0.9967194980429623</v>
      </c>
      <c r="S13" s="17">
        <f t="shared" si="7"/>
        <v>0.9613365384615371</v>
      </c>
      <c r="T13" s="17">
        <f t="shared" si="8"/>
        <v>11.785837059331165</v>
      </c>
      <c r="U13" s="17">
        <f>PRODUCT(INDEX(vp12,1):INDEX(vp12,1+Dur))</f>
        <v>0.8204076114829327</v>
      </c>
      <c r="V13" s="17">
        <f t="shared" si="32"/>
        <v>0.8534031305996772</v>
      </c>
      <c r="W13" s="17">
        <f t="shared" si="9"/>
        <v>10.05807024317091</v>
      </c>
      <c r="X13" s="17">
        <f t="shared" si="10"/>
        <v>0.00017545876674602827</v>
      </c>
      <c r="Y13" s="17">
        <f>SUM(INDEX(aDt,1+Dur):INDEX(aDt,EndtDur))</f>
        <v>20.637398094329974</v>
      </c>
      <c r="Z13" s="17">
        <f>SUM(INDEX(mCt,1+Dur):INDEX(mCt,EndtDur))</f>
        <v>0.060538910682185636</v>
      </c>
      <c r="AA13" s="17">
        <f t="shared" si="16"/>
        <v>0.0029436397364571436</v>
      </c>
      <c r="AB13" s="17">
        <f>(mMt+aDtEnd)/SUM(INDEX(aDt,1+Dur):INDEX(aDt,IF(Dur&lt;EndtDur-7,7+Dur,EndtDur)))</f>
        <v>0.011410701488320026</v>
      </c>
      <c r="AC13" s="17">
        <f t="shared" si="17"/>
        <v>0.07118448820883388</v>
      </c>
      <c r="AD13" s="17">
        <f t="shared" si="18"/>
        <v>14.0480043498564</v>
      </c>
      <c r="AE13" s="17">
        <f t="shared" si="11"/>
        <v>0.002002263529798875</v>
      </c>
      <c r="AF13" s="22">
        <f>SUM(INDEX(dV,1):INDEX(dV,1+Dur))/EaDt</f>
        <v>0.012297080153613582</v>
      </c>
      <c r="AG13" s="17">
        <f t="shared" si="19"/>
        <v>175.45876674602826</v>
      </c>
      <c r="AH13" s="17">
        <f>SUM(INDEX(leNum,1+Dur):INDEX(leNum,EndtDur))</f>
        <v>60538.910682185626</v>
      </c>
      <c r="AI13" s="17">
        <f t="shared" si="20"/>
        <v>0.8278010366816869</v>
      </c>
      <c r="AJ13" s="17">
        <f>SUM(INDEX(leDen,1+Dur):INDEX(leDen,EndtDur))</f>
        <v>20.018276151500064</v>
      </c>
      <c r="AK13" s="17">
        <f t="shared" si="21"/>
        <v>3034.6801406774684</v>
      </c>
      <c r="AL13" s="17">
        <f t="shared" si="22"/>
        <v>73386.07031838542</v>
      </c>
      <c r="AM13" s="17">
        <f t="shared" si="23"/>
        <v>175.45876674602826</v>
      </c>
      <c r="AN13" s="17">
        <f>SUM(INDEX(gtNum,1+Dur):INDEX(gtNum,EndtDur))</f>
        <v>60538.910682185626</v>
      </c>
      <c r="AO13" s="17">
        <f t="shared" si="24"/>
        <v>0.8278010366816869</v>
      </c>
      <c r="AP13" s="17">
        <f>SUM(INDEX(gtDen,1+Dur):INDEX(gtDen,EndtDur))</f>
        <v>20.018276151500064</v>
      </c>
      <c r="AQ13" s="17">
        <f t="shared" si="25"/>
        <v>3034.6801406774684</v>
      </c>
      <c r="AR13" s="17">
        <f t="shared" si="26"/>
        <v>73386.07031838542</v>
      </c>
      <c r="AS13" s="17">
        <f t="shared" si="27"/>
        <v>2630.731540606055</v>
      </c>
      <c r="AT13" s="17">
        <f t="shared" si="28"/>
        <v>78.92194621818166</v>
      </c>
      <c r="AU13" s="17">
        <f t="shared" si="29"/>
        <v>2002.2635297988754</v>
      </c>
      <c r="AV13" s="22">
        <f>SUM(INDEX(dGPAV,1):INDEX(dGPAV,1+Dur))/EaDt</f>
        <v>12297.080153613582</v>
      </c>
      <c r="AW13" s="22">
        <v>0</v>
      </c>
      <c r="AX13" s="17">
        <f t="shared" si="30"/>
        <v>0</v>
      </c>
      <c r="AY13" s="17">
        <f t="shared" si="31"/>
        <v>-175.45876674602826</v>
      </c>
      <c r="AZ13" s="22">
        <f>SUM(INDEX(dGAAV,1):INDEX(dGAAV,1+Dur))/EaDt</f>
        <v>73833.54990005324</v>
      </c>
    </row>
    <row r="14" spans="1:52" ht="11.25">
      <c r="A14">
        <v>5</v>
      </c>
      <c r="B14" s="27">
        <v>0.0002</v>
      </c>
      <c r="C14" s="20">
        <f t="shared" si="12"/>
        <v>1.6668194639635203E-05</v>
      </c>
      <c r="D14" s="20">
        <f t="shared" si="13"/>
        <v>1.6668472472978727E-05</v>
      </c>
      <c r="E14" s="20">
        <f t="shared" si="14"/>
        <v>0.0032737397821989145</v>
      </c>
      <c r="F14" s="20">
        <f t="shared" si="15"/>
        <v>0.0032737397821989145</v>
      </c>
      <c r="G14" s="20">
        <v>0</v>
      </c>
      <c r="H14" s="20">
        <v>0</v>
      </c>
      <c r="I14" s="20">
        <v>0</v>
      </c>
      <c r="J14" s="20">
        <v>0.03</v>
      </c>
      <c r="K14" s="20">
        <v>0.03</v>
      </c>
      <c r="L14" s="17">
        <f t="shared" si="0"/>
        <v>1.6668472472978727E-05</v>
      </c>
      <c r="M14" s="17">
        <f t="shared" si="1"/>
        <v>0.9999833318053604</v>
      </c>
      <c r="N14" s="17">
        <f t="shared" si="2"/>
        <v>1.6668194639635203E-05</v>
      </c>
      <c r="O14" s="17">
        <f t="shared" si="3"/>
        <v>0.0032737397821989145</v>
      </c>
      <c r="P14" s="17">
        <f t="shared" si="4"/>
        <v>0.9967369426185623</v>
      </c>
      <c r="Q14" s="17">
        <f t="shared" si="5"/>
        <v>0.9999833318053604</v>
      </c>
      <c r="R14" s="17">
        <f t="shared" si="6"/>
        <v>0.9967203288131982</v>
      </c>
      <c r="S14" s="17">
        <f t="shared" si="7"/>
        <v>0.9613461538461534</v>
      </c>
      <c r="T14" s="17">
        <f t="shared" si="8"/>
        <v>11.785890704348263</v>
      </c>
      <c r="U14" s="17">
        <f>PRODUCT(INDEX(vp12,1):INDEX(vp12,1+Dur))</f>
        <v>0.7886957018852268</v>
      </c>
      <c r="V14" s="17">
        <f t="shared" si="32"/>
        <v>0.8204076114829327</v>
      </c>
      <c r="W14" s="17">
        <f t="shared" si="9"/>
        <v>9.66923444195326</v>
      </c>
      <c r="X14" s="17">
        <f t="shared" si="10"/>
        <v>0.00016064277903828078</v>
      </c>
      <c r="Y14" s="17">
        <f>SUM(INDEX(aDt,1+Dur):INDEX(aDt,EndtDur))</f>
        <v>19.7839949637303</v>
      </c>
      <c r="Z14" s="17">
        <f>SUM(INDEX(mCt,1+Dur):INDEX(mCt,EndtDur))</f>
        <v>0.060363451915439605</v>
      </c>
      <c r="AA14" s="17">
        <f t="shared" si="16"/>
        <v>0.0030617479650524217</v>
      </c>
      <c r="AB14" s="17">
        <f>(mMt+aDtEnd)/SUM(INDEX(aDt,1+Dur):INDEX(aDt,IF(Dur&lt;EndtDur-7,7+Dur,EndtDur)))</f>
        <v>0.011835415617179011</v>
      </c>
      <c r="AC14" s="17">
        <f t="shared" si="17"/>
        <v>0.07383354990005325</v>
      </c>
      <c r="AD14" s="17">
        <f t="shared" si="18"/>
        <v>13.54397833171609</v>
      </c>
      <c r="AE14" s="17">
        <f t="shared" si="11"/>
        <v>0.0019328812352527053</v>
      </c>
      <c r="AF14" s="22">
        <f>SUM(INDEX(dV,1):INDEX(dV,1+Dur))/EaDt</f>
        <v>0.015242252954539877</v>
      </c>
      <c r="AG14" s="17">
        <f t="shared" si="19"/>
        <v>160.6427790382808</v>
      </c>
      <c r="AH14" s="17">
        <f>SUM(INDEX(leNum,1+Dur):INDEX(leNum,EndtDur))</f>
        <v>60363.4519154396</v>
      </c>
      <c r="AI14" s="17">
        <f t="shared" si="20"/>
        <v>0.7957953831384448</v>
      </c>
      <c r="AJ14" s="17">
        <f>SUM(INDEX(leDen,1+Dur):INDEX(leDen,EndtDur))</f>
        <v>19.19047511481838</v>
      </c>
      <c r="AK14" s="17">
        <f t="shared" si="21"/>
        <v>3156.4412010849724</v>
      </c>
      <c r="AL14" s="17">
        <f t="shared" si="22"/>
        <v>76117.06175263219</v>
      </c>
      <c r="AM14" s="17">
        <f t="shared" si="23"/>
        <v>160.6427790382808</v>
      </c>
      <c r="AN14" s="17">
        <f>SUM(INDEX(gtNum,1+Dur):INDEX(gtNum,EndtDur))</f>
        <v>60363.4519154396</v>
      </c>
      <c r="AO14" s="17">
        <f t="shared" si="24"/>
        <v>0.7957953831384448</v>
      </c>
      <c r="AP14" s="17">
        <f>SUM(INDEX(gtDen,1+Dur):INDEX(gtDen,EndtDur))</f>
        <v>19.19047511481838</v>
      </c>
      <c r="AQ14" s="17">
        <f t="shared" si="25"/>
        <v>3156.4412010849724</v>
      </c>
      <c r="AR14" s="17">
        <f t="shared" si="26"/>
        <v>76117.06175263219</v>
      </c>
      <c r="AS14" s="17">
        <f t="shared" si="27"/>
        <v>2630.731540606055</v>
      </c>
      <c r="AT14" s="17">
        <f t="shared" si="28"/>
        <v>78.92194621818166</v>
      </c>
      <c r="AU14" s="17">
        <f t="shared" si="29"/>
        <v>1932.8812352527057</v>
      </c>
      <c r="AV14" s="22">
        <f>SUM(INDEX(dGPAV,1):INDEX(dGPAV,1+Dur))/EaDt</f>
        <v>15242.25295453988</v>
      </c>
      <c r="AW14" s="22">
        <v>0</v>
      </c>
      <c r="AX14" s="17">
        <f t="shared" si="30"/>
        <v>0</v>
      </c>
      <c r="AY14" s="17">
        <f t="shared" si="31"/>
        <v>-160.6427790382808</v>
      </c>
      <c r="AZ14" s="22">
        <f>SUM(INDEX(dGAAV,1):INDEX(dGAAV,1+Dur))/EaDt</f>
        <v>76598.57077623809</v>
      </c>
    </row>
    <row r="15" spans="1:52" ht="11.25">
      <c r="A15">
        <v>6</v>
      </c>
      <c r="B15" s="27">
        <v>0.00021</v>
      </c>
      <c r="C15" s="20">
        <f t="shared" si="12"/>
        <v>1.7501684601017864E-05</v>
      </c>
      <c r="D15" s="20">
        <f t="shared" si="13"/>
        <v>1.7501990915342755E-05</v>
      </c>
      <c r="E15" s="20">
        <f t="shared" si="14"/>
        <v>0.0032737397821989145</v>
      </c>
      <c r="F15" s="20">
        <f t="shared" si="15"/>
        <v>0.0032737397821989145</v>
      </c>
      <c r="G15" s="20">
        <v>0</v>
      </c>
      <c r="H15" s="20">
        <v>0</v>
      </c>
      <c r="I15" s="20">
        <v>0</v>
      </c>
      <c r="J15" s="20">
        <v>0.03</v>
      </c>
      <c r="K15" s="20">
        <v>0.03</v>
      </c>
      <c r="L15" s="17">
        <f t="shared" si="0"/>
        <v>1.7501990915342755E-05</v>
      </c>
      <c r="M15" s="17">
        <f t="shared" si="1"/>
        <v>0.9999824983153989</v>
      </c>
      <c r="N15" s="17">
        <f t="shared" si="2"/>
        <v>1.7501684601017864E-05</v>
      </c>
      <c r="O15" s="17">
        <f t="shared" si="3"/>
        <v>0.003273739782198914</v>
      </c>
      <c r="P15" s="17">
        <f t="shared" si="4"/>
        <v>0.9967369426185623</v>
      </c>
      <c r="Q15" s="17">
        <f t="shared" si="5"/>
        <v>0.999982498315399</v>
      </c>
      <c r="R15" s="17">
        <f t="shared" si="6"/>
        <v>0.9967194980429623</v>
      </c>
      <c r="S15" s="17">
        <f t="shared" si="7"/>
        <v>0.9613365384615371</v>
      </c>
      <c r="T15" s="17">
        <f t="shared" si="8"/>
        <v>11.785837059331165</v>
      </c>
      <c r="U15" s="17">
        <f>PRODUCT(INDEX(vp12,1):INDEX(vp12,1+Dur))</f>
        <v>0.7582019959498363</v>
      </c>
      <c r="V15" s="17">
        <f t="shared" si="32"/>
        <v>0.7886957018852268</v>
      </c>
      <c r="W15" s="17">
        <f t="shared" si="9"/>
        <v>9.29543903181411</v>
      </c>
      <c r="X15" s="17">
        <f t="shared" si="10"/>
        <v>0.00016215498892467668</v>
      </c>
      <c r="Y15" s="17">
        <f>SUM(INDEX(aDt,1+Dur):INDEX(aDt,EndtDur))</f>
        <v>18.96358735224737</v>
      </c>
      <c r="Z15" s="17">
        <f>SUM(INDEX(mCt,1+Dur):INDEX(mCt,EndtDur))</f>
        <v>0.060202809136401324</v>
      </c>
      <c r="AA15" s="17">
        <f t="shared" si="16"/>
        <v>0.003185734978282514</v>
      </c>
      <c r="AB15" s="17">
        <f>(mMt+aDtEnd)/SUM(INDEX(aDt,1+Dur):INDEX(aDt,IF(Dur&lt;EndtDur-7,7+Dur,EndtDur)))</f>
        <v>0.012278942626142349</v>
      </c>
      <c r="AC15" s="17">
        <f t="shared" si="17"/>
        <v>0.0765985707762381</v>
      </c>
      <c r="AD15" s="17">
        <f t="shared" si="18"/>
        <v>13.05507387234715</v>
      </c>
      <c r="AE15" s="17">
        <f t="shared" si="11"/>
        <v>0.0018504462701985226</v>
      </c>
      <c r="AF15" s="22">
        <f>SUM(INDEX(dV,1):INDEX(dV,1+Dur))/EaDt</f>
        <v>0.018295844295573852</v>
      </c>
      <c r="AG15" s="17">
        <f t="shared" si="19"/>
        <v>162.15498892467667</v>
      </c>
      <c r="AH15" s="17">
        <f>SUM(INDEX(leNum,1+Dur):INDEX(leNum,EndtDur))</f>
        <v>60202.80913640132</v>
      </c>
      <c r="AI15" s="17">
        <f t="shared" si="20"/>
        <v>0.76503483082867</v>
      </c>
      <c r="AJ15" s="17">
        <f>SUM(INDEX(leDen,1+Dur):INDEX(leDen,EndtDur))</f>
        <v>18.39467973167993</v>
      </c>
      <c r="AK15" s="17">
        <f t="shared" si="21"/>
        <v>3284.2628642087802</v>
      </c>
      <c r="AL15" s="17">
        <f t="shared" si="22"/>
        <v>78967.59873838979</v>
      </c>
      <c r="AM15" s="17">
        <f t="shared" si="23"/>
        <v>162.15498892467667</v>
      </c>
      <c r="AN15" s="17">
        <f>SUM(INDEX(gtNum,1+Dur):INDEX(gtNum,EndtDur))</f>
        <v>60202.80913640132</v>
      </c>
      <c r="AO15" s="17">
        <f t="shared" si="24"/>
        <v>0.76503483082867</v>
      </c>
      <c r="AP15" s="17">
        <f>SUM(INDEX(gtDen,1+Dur):INDEX(gtDen,EndtDur))</f>
        <v>18.39467973167993</v>
      </c>
      <c r="AQ15" s="17">
        <f t="shared" si="25"/>
        <v>3284.2628642087802</v>
      </c>
      <c r="AR15" s="17">
        <f t="shared" si="26"/>
        <v>78967.59873838979</v>
      </c>
      <c r="AS15" s="17">
        <f t="shared" si="27"/>
        <v>2630.731540606055</v>
      </c>
      <c r="AT15" s="17">
        <f t="shared" si="28"/>
        <v>78.92194621818166</v>
      </c>
      <c r="AU15" s="17">
        <f t="shared" si="29"/>
        <v>1850.4462701985228</v>
      </c>
      <c r="AV15" s="22">
        <f>SUM(INDEX(dGPAV,1):INDEX(dGPAV,1+Dur))/EaDt</f>
        <v>18295.844295573857</v>
      </c>
      <c r="AW15" s="22">
        <v>0</v>
      </c>
      <c r="AX15" s="17">
        <f t="shared" si="30"/>
        <v>0</v>
      </c>
      <c r="AY15" s="17">
        <f t="shared" si="31"/>
        <v>-162.15498892467667</v>
      </c>
      <c r="AZ15" s="22">
        <f>SUM(INDEX(dGAAV,1):INDEX(dGAAV,1+Dur))/EaDt</f>
        <v>79465.37845415</v>
      </c>
    </row>
    <row r="16" spans="1:52" ht="11.25">
      <c r="A16">
        <v>7</v>
      </c>
      <c r="B16" s="27">
        <v>0.00022</v>
      </c>
      <c r="C16" s="20">
        <f t="shared" si="12"/>
        <v>1.8335182204287648E-05</v>
      </c>
      <c r="D16" s="20">
        <f t="shared" si="13"/>
        <v>1.8335518389358125E-05</v>
      </c>
      <c r="E16" s="20">
        <f t="shared" si="14"/>
        <v>0.0032737397821989145</v>
      </c>
      <c r="F16" s="20">
        <f t="shared" si="15"/>
        <v>0.0032737397821989145</v>
      </c>
      <c r="G16" s="20">
        <v>0</v>
      </c>
      <c r="H16" s="20">
        <v>0</v>
      </c>
      <c r="I16" s="20">
        <v>0</v>
      </c>
      <c r="J16" s="20">
        <v>0.03</v>
      </c>
      <c r="K16" s="20">
        <v>0.03</v>
      </c>
      <c r="L16" s="17">
        <f t="shared" si="0"/>
        <v>1.8335518389358125E-05</v>
      </c>
      <c r="M16" s="17">
        <f t="shared" si="1"/>
        <v>0.9999816648177957</v>
      </c>
      <c r="N16" s="17">
        <f t="shared" si="2"/>
        <v>1.8335182204287648E-05</v>
      </c>
      <c r="O16" s="17">
        <f t="shared" si="3"/>
        <v>0.0032737397821989145</v>
      </c>
      <c r="P16" s="17">
        <f t="shared" si="4"/>
        <v>0.9967369426185623</v>
      </c>
      <c r="Q16" s="17">
        <f t="shared" si="5"/>
        <v>0.9999816648177957</v>
      </c>
      <c r="R16" s="17">
        <f t="shared" si="6"/>
        <v>0.9967186672651096</v>
      </c>
      <c r="S16" s="17">
        <f t="shared" si="7"/>
        <v>0.9613269230769225</v>
      </c>
      <c r="T16" s="17">
        <f t="shared" si="8"/>
        <v>11.785783414119171</v>
      </c>
      <c r="U16" s="17">
        <f>PRODUCT(INDEX(vp12,1):INDEX(vp12,1+Dur))</f>
        <v>0.7288799918372374</v>
      </c>
      <c r="V16" s="17">
        <f t="shared" si="32"/>
        <v>0.7582019959498363</v>
      </c>
      <c r="W16" s="17">
        <f t="shared" si="9"/>
        <v>8.936004508417632</v>
      </c>
      <c r="X16" s="17">
        <f t="shared" si="10"/>
        <v>0.0001633086408458592</v>
      </c>
      <c r="Y16" s="17">
        <f>SUM(INDEX(aDt,1+Dur):INDEX(aDt,EndtDur))</f>
        <v>18.17489165036214</v>
      </c>
      <c r="Z16" s="17">
        <f>SUM(INDEX(mCt,1+Dur):INDEX(mCt,EndtDur))</f>
        <v>0.06004065414747665</v>
      </c>
      <c r="AA16" s="17">
        <f t="shared" si="16"/>
        <v>0.003315057372110669</v>
      </c>
      <c r="AB16" s="17">
        <f>(mMt+aDtEnd)/SUM(INDEX(aDt,1+Dur):INDEX(aDt,IF(Dur&lt;EndtDur-7,7+Dur,EndtDur)))</f>
        <v>0.012738902819583026</v>
      </c>
      <c r="AC16" s="17">
        <f t="shared" si="17"/>
        <v>0.07946537845415001</v>
      </c>
      <c r="AD16" s="17">
        <f t="shared" si="18"/>
        <v>12.584096614816737</v>
      </c>
      <c r="AE16" s="17">
        <f t="shared" si="11"/>
        <v>0.0017714784869029682</v>
      </c>
      <c r="AF16" s="22">
        <f>SUM(INDEX(dV,1):INDEX(dV,1+Dur))/EaDt</f>
        <v>0.021462276814545548</v>
      </c>
      <c r="AG16" s="17">
        <f t="shared" si="19"/>
        <v>163.3086408458592</v>
      </c>
      <c r="AH16" s="17">
        <f>SUM(INDEX(leNum,1+Dur):INDEX(leNum,EndtDur))</f>
        <v>60040.65414747664</v>
      </c>
      <c r="AI16" s="17">
        <f t="shared" si="20"/>
        <v>0.7354559360713412</v>
      </c>
      <c r="AJ16" s="17">
        <f>SUM(INDEX(leDen,1+Dur):INDEX(leDen,EndtDur))</f>
        <v>17.62964490085126</v>
      </c>
      <c r="AK16" s="17">
        <f t="shared" si="21"/>
        <v>3417.584919701723</v>
      </c>
      <c r="AL16" s="17">
        <f t="shared" si="22"/>
        <v>81923.07057128866</v>
      </c>
      <c r="AM16" s="17">
        <f t="shared" si="23"/>
        <v>163.3086408458592</v>
      </c>
      <c r="AN16" s="17">
        <f>SUM(INDEX(gtNum,1+Dur):INDEX(gtNum,EndtDur))</f>
        <v>60040.65414747664</v>
      </c>
      <c r="AO16" s="17">
        <f t="shared" si="24"/>
        <v>0.7354559360713412</v>
      </c>
      <c r="AP16" s="17">
        <f>SUM(INDEX(gtDen,1+Dur):INDEX(gtDen,EndtDur))</f>
        <v>17.62964490085126</v>
      </c>
      <c r="AQ16" s="17">
        <f t="shared" si="25"/>
        <v>3417.584919701723</v>
      </c>
      <c r="AR16" s="17">
        <f t="shared" si="26"/>
        <v>81923.07057128866</v>
      </c>
      <c r="AS16" s="17">
        <f t="shared" si="27"/>
        <v>2630.731540606055</v>
      </c>
      <c r="AT16" s="17">
        <f t="shared" si="28"/>
        <v>78.92194621818166</v>
      </c>
      <c r="AU16" s="17">
        <f t="shared" si="29"/>
        <v>1771.4784869029686</v>
      </c>
      <c r="AV16" s="22">
        <f>SUM(INDEX(dGPAV,1):INDEX(dGPAV,1+Dur))/EaDt</f>
        <v>21462.276814545552</v>
      </c>
      <c r="AW16" s="22">
        <v>0</v>
      </c>
      <c r="AX16" s="17">
        <f t="shared" si="30"/>
        <v>0</v>
      </c>
      <c r="AY16" s="17">
        <f t="shared" si="31"/>
        <v>-163.3086408458592</v>
      </c>
      <c r="AZ16" s="22">
        <f>SUM(INDEX(dGAAV,1):INDEX(dGAAV,1+Dur))/EaDt</f>
        <v>82438.12504791273</v>
      </c>
    </row>
    <row r="17" spans="1:52" ht="11.25">
      <c r="A17">
        <v>8</v>
      </c>
      <c r="B17" s="27">
        <v>0.00022</v>
      </c>
      <c r="C17" s="20">
        <f t="shared" si="12"/>
        <v>1.8335182204287648E-05</v>
      </c>
      <c r="D17" s="20">
        <f t="shared" si="13"/>
        <v>1.8335518389358125E-05</v>
      </c>
      <c r="E17" s="20">
        <f t="shared" si="14"/>
        <v>0.0032737397821989145</v>
      </c>
      <c r="F17" s="20">
        <f t="shared" si="15"/>
        <v>0.0032737397821989145</v>
      </c>
      <c r="G17" s="20">
        <v>0</v>
      </c>
      <c r="H17" s="20">
        <v>0</v>
      </c>
      <c r="I17" s="20">
        <v>0</v>
      </c>
      <c r="J17" s="20">
        <v>0.03</v>
      </c>
      <c r="K17" s="20">
        <v>0.03</v>
      </c>
      <c r="L17" s="17">
        <f t="shared" si="0"/>
        <v>1.8335518389358125E-05</v>
      </c>
      <c r="M17" s="17">
        <f t="shared" si="1"/>
        <v>0.9999816648177957</v>
      </c>
      <c r="N17" s="17">
        <f t="shared" si="2"/>
        <v>1.8335182204287648E-05</v>
      </c>
      <c r="O17" s="17">
        <f t="shared" si="3"/>
        <v>0.0032737397821989145</v>
      </c>
      <c r="P17" s="17">
        <f t="shared" si="4"/>
        <v>0.9967369426185623</v>
      </c>
      <c r="Q17" s="17">
        <f t="shared" si="5"/>
        <v>0.9999816648177957</v>
      </c>
      <c r="R17" s="17">
        <f t="shared" si="6"/>
        <v>0.9967186672651096</v>
      </c>
      <c r="S17" s="17">
        <f t="shared" si="7"/>
        <v>0.9613269230769225</v>
      </c>
      <c r="T17" s="17">
        <f t="shared" si="8"/>
        <v>11.785783414119171</v>
      </c>
      <c r="U17" s="17">
        <f>PRODUCT(INDEX(vp12,1):INDEX(vp12,1+Dur))</f>
        <v>0.7006919598452238</v>
      </c>
      <c r="V17" s="17">
        <f t="shared" si="32"/>
        <v>0.7288799918372374</v>
      </c>
      <c r="W17" s="17">
        <f t="shared" si="9"/>
        <v>8.590421718678629</v>
      </c>
      <c r="X17" s="17">
        <f t="shared" si="10"/>
        <v>0.00015699299321622406</v>
      </c>
      <c r="Y17" s="17">
        <f>SUM(INDEX(aDt,1+Dur):INDEX(aDt,EndtDur))</f>
        <v>17.416689654412302</v>
      </c>
      <c r="Z17" s="17">
        <f>SUM(INDEX(mCt,1+Dur):INDEX(mCt,EndtDur))</f>
        <v>0.059877345506630784</v>
      </c>
      <c r="AA17" s="17">
        <f t="shared" si="16"/>
        <v>0.0034499954413999313</v>
      </c>
      <c r="AB17" s="17">
        <f>(mMt+aDtEnd)/SUM(INDEX(aDt,1+Dur):INDEX(aDt,IF(Dur&lt;EndtDur-7,7+Dur,EndtDur)))</f>
        <v>0.013216044469175922</v>
      </c>
      <c r="AC17" s="17">
        <f t="shared" si="17"/>
        <v>0.08243812504791273</v>
      </c>
      <c r="AD17" s="17">
        <f t="shared" si="18"/>
        <v>12.130309846552231</v>
      </c>
      <c r="AE17" s="17">
        <f t="shared" si="11"/>
        <v>0.001702969963111393</v>
      </c>
      <c r="AF17" s="22">
        <f>SUM(INDEX(dV,1):INDEX(dV,1+Dur))/EaDt</f>
        <v>0.024756091273457074</v>
      </c>
      <c r="AG17" s="17">
        <f t="shared" si="19"/>
        <v>156.99299321622405</v>
      </c>
      <c r="AH17" s="17">
        <f>SUM(INDEX(leNum,1+Dur):INDEX(leNum,EndtDur))</f>
        <v>59877.34550663078</v>
      </c>
      <c r="AI17" s="17">
        <f t="shared" si="20"/>
        <v>0.7070135920821202</v>
      </c>
      <c r="AJ17" s="17">
        <f>SUM(INDEX(leDen,1+Dur):INDEX(leDen,EndtDur))</f>
        <v>16.89418896477992</v>
      </c>
      <c r="AK17" s="17">
        <f t="shared" si="21"/>
        <v>3556.6963313401375</v>
      </c>
      <c r="AL17" s="17">
        <f t="shared" si="22"/>
        <v>84987.75778135333</v>
      </c>
      <c r="AM17" s="17">
        <f t="shared" si="23"/>
        <v>156.99299321622405</v>
      </c>
      <c r="AN17" s="17">
        <f>SUM(INDEX(gtNum,1+Dur):INDEX(gtNum,EndtDur))</f>
        <v>59877.34550663078</v>
      </c>
      <c r="AO17" s="17">
        <f t="shared" si="24"/>
        <v>0.7070135920821202</v>
      </c>
      <c r="AP17" s="17">
        <f>SUM(INDEX(gtDen,1+Dur):INDEX(gtDen,EndtDur))</f>
        <v>16.89418896477992</v>
      </c>
      <c r="AQ17" s="17">
        <f t="shared" si="25"/>
        <v>3556.6963313401375</v>
      </c>
      <c r="AR17" s="17">
        <f t="shared" si="26"/>
        <v>84987.75778135333</v>
      </c>
      <c r="AS17" s="17">
        <f t="shared" si="27"/>
        <v>2630.731540606055</v>
      </c>
      <c r="AT17" s="17">
        <f t="shared" si="28"/>
        <v>78.92194621818166</v>
      </c>
      <c r="AU17" s="17">
        <f t="shared" si="29"/>
        <v>1702.9699631113933</v>
      </c>
      <c r="AV17" s="22">
        <f>SUM(INDEX(dGPAV,1):INDEX(dGPAV,1+Dur))/EaDt</f>
        <v>24756.09127345708</v>
      </c>
      <c r="AW17" s="22">
        <v>0</v>
      </c>
      <c r="AX17" s="17">
        <f t="shared" si="30"/>
        <v>0</v>
      </c>
      <c r="AY17" s="17">
        <f t="shared" si="31"/>
        <v>-156.99299321622405</v>
      </c>
      <c r="AZ17" s="22">
        <f>SUM(INDEX(dGAAV,1):INDEX(dGAAV,1+Dur))/EaDt</f>
        <v>85530.46181951572</v>
      </c>
    </row>
    <row r="18" spans="1:52" ht="11.25">
      <c r="A18">
        <v>9</v>
      </c>
      <c r="B18" s="27">
        <v>0.00023</v>
      </c>
      <c r="C18" s="20">
        <f t="shared" si="12"/>
        <v>1.916868744977762E-05</v>
      </c>
      <c r="D18" s="20">
        <f t="shared" si="13"/>
        <v>1.916905489539962E-05</v>
      </c>
      <c r="E18" s="20">
        <f t="shared" si="14"/>
        <v>0.0032737397821989145</v>
      </c>
      <c r="F18" s="20">
        <f t="shared" si="15"/>
        <v>0.0032737397821989145</v>
      </c>
      <c r="G18" s="20">
        <v>0</v>
      </c>
      <c r="H18" s="20">
        <v>0</v>
      </c>
      <c r="I18" s="20">
        <v>0</v>
      </c>
      <c r="J18" s="20">
        <v>0.03</v>
      </c>
      <c r="K18" s="20">
        <v>0.03</v>
      </c>
      <c r="L18" s="17">
        <f t="shared" si="0"/>
        <v>1.916905489539962E-05</v>
      </c>
      <c r="M18" s="17">
        <f t="shared" si="1"/>
        <v>0.9999808313125502</v>
      </c>
      <c r="N18" s="17">
        <f t="shared" si="2"/>
        <v>1.916868744977762E-05</v>
      </c>
      <c r="O18" s="17">
        <f t="shared" si="3"/>
        <v>0.0032737397821989145</v>
      </c>
      <c r="P18" s="17">
        <f t="shared" si="4"/>
        <v>0.9967369426185623</v>
      </c>
      <c r="Q18" s="17">
        <f t="shared" si="5"/>
        <v>0.9999808313125502</v>
      </c>
      <c r="R18" s="17">
        <f t="shared" si="6"/>
        <v>0.9967178364796395</v>
      </c>
      <c r="S18" s="17">
        <f t="shared" si="7"/>
        <v>0.9613173076923055</v>
      </c>
      <c r="T18" s="17">
        <f t="shared" si="8"/>
        <v>11.785729768712425</v>
      </c>
      <c r="U18" s="17">
        <f>PRODUCT(INDEX(vp12,1):INDEX(vp12,1+Dur))</f>
        <v>0.6735873083600555</v>
      </c>
      <c r="V18" s="17">
        <f t="shared" si="32"/>
        <v>0.7006919598452238</v>
      </c>
      <c r="W18" s="17">
        <f t="shared" si="9"/>
        <v>8.258166089845306</v>
      </c>
      <c r="X18" s="17">
        <f t="shared" si="10"/>
        <v>0.00015778166855933242</v>
      </c>
      <c r="Y18" s="17">
        <f>SUM(INDEX(aDt,1+Dur):INDEX(aDt,EndtDur))</f>
        <v>16.68780966257506</v>
      </c>
      <c r="Z18" s="17">
        <f>SUM(INDEX(mCt,1+Dur):INDEX(mCt,EndtDur))</f>
        <v>0.05972035251341456</v>
      </c>
      <c r="AA18" s="17">
        <f t="shared" si="16"/>
        <v>0.0035912745968805482</v>
      </c>
      <c r="AB18" s="17">
        <f>(mMt+aDtEnd)/SUM(INDEX(aDt,1+Dur):INDEX(aDt,IF(Dur&lt;EndtDur-7,7+Dur,EndtDur)))</f>
        <v>0.013712894470705408</v>
      </c>
      <c r="AC18" s="17">
        <f t="shared" si="17"/>
        <v>0.08553046181951574</v>
      </c>
      <c r="AD18" s="17">
        <f t="shared" si="18"/>
        <v>11.69174091577075</v>
      </c>
      <c r="AE18" s="17">
        <f t="shared" si="11"/>
        <v>0.001630250797284152</v>
      </c>
      <c r="AF18" s="22">
        <f>SUM(INDEX(dV,1):INDEX(dV,1+Dur))/EaDt</f>
        <v>0.028172509597889223</v>
      </c>
      <c r="AG18" s="17">
        <f t="shared" si="19"/>
        <v>157.78166855933242</v>
      </c>
      <c r="AH18" s="17">
        <f>SUM(INDEX(leNum,1+Dur):INDEX(leNum,EndtDur))</f>
        <v>59720.35251341456</v>
      </c>
      <c r="AI18" s="17">
        <f t="shared" si="20"/>
        <v>0.6796712010498671</v>
      </c>
      <c r="AJ18" s="17">
        <f>SUM(INDEX(leDen,1+Dur):INDEX(leDen,EndtDur))</f>
        <v>16.187175372697798</v>
      </c>
      <c r="AK18" s="17">
        <f t="shared" si="21"/>
        <v>3702.344945237681</v>
      </c>
      <c r="AL18" s="17">
        <f t="shared" si="22"/>
        <v>88175.73383455229</v>
      </c>
      <c r="AM18" s="17">
        <f t="shared" si="23"/>
        <v>157.78166855933242</v>
      </c>
      <c r="AN18" s="17">
        <f>SUM(INDEX(gtNum,1+Dur):INDEX(gtNum,EndtDur))</f>
        <v>59720.35251341456</v>
      </c>
      <c r="AO18" s="17">
        <f t="shared" si="24"/>
        <v>0.6796712010498671</v>
      </c>
      <c r="AP18" s="17">
        <f>SUM(INDEX(gtDen,1+Dur):INDEX(gtDen,EndtDur))</f>
        <v>16.187175372697798</v>
      </c>
      <c r="AQ18" s="17">
        <f t="shared" si="25"/>
        <v>3702.344945237681</v>
      </c>
      <c r="AR18" s="17">
        <f t="shared" si="26"/>
        <v>88175.73383455229</v>
      </c>
      <c r="AS18" s="17">
        <f t="shared" si="27"/>
        <v>2630.731540606055</v>
      </c>
      <c r="AT18" s="17">
        <f t="shared" si="28"/>
        <v>78.92194621818166</v>
      </c>
      <c r="AU18" s="17">
        <f t="shared" si="29"/>
        <v>1630.2507972841522</v>
      </c>
      <c r="AV18" s="22">
        <f>SUM(INDEX(dGPAV,1):INDEX(dGPAV,1+Dur))/EaDt</f>
        <v>28172.50959788923</v>
      </c>
      <c r="AW18" s="22">
        <v>0</v>
      </c>
      <c r="AX18" s="17">
        <f t="shared" si="30"/>
        <v>0</v>
      </c>
      <c r="AY18" s="17">
        <f t="shared" si="31"/>
        <v>-157.78166855933242</v>
      </c>
      <c r="AZ18" s="22">
        <f>SUM(INDEX(dGAAV,1):INDEX(dGAAV,1+Dur))/EaDt</f>
        <v>88737.90302811592</v>
      </c>
    </row>
    <row r="19" spans="1:52" ht="11.25">
      <c r="A19">
        <v>10</v>
      </c>
      <c r="B19" s="27">
        <v>0.00023</v>
      </c>
      <c r="C19" s="20">
        <f t="shared" si="12"/>
        <v>1.916868744977762E-05</v>
      </c>
      <c r="D19" s="20">
        <f t="shared" si="13"/>
        <v>1.916905489539962E-05</v>
      </c>
      <c r="E19" s="20">
        <f t="shared" si="14"/>
        <v>0.0032737397821989145</v>
      </c>
      <c r="F19" s="20">
        <f t="shared" si="15"/>
        <v>0.0032737397821989145</v>
      </c>
      <c r="G19" s="20">
        <v>0</v>
      </c>
      <c r="H19" s="20">
        <v>0</v>
      </c>
      <c r="I19" s="20">
        <v>0</v>
      </c>
      <c r="J19" s="20">
        <v>0.03</v>
      </c>
      <c r="K19" s="20">
        <v>0.03</v>
      </c>
      <c r="L19" s="17">
        <f t="shared" si="0"/>
        <v>1.916905489539962E-05</v>
      </c>
      <c r="M19" s="17">
        <f t="shared" si="1"/>
        <v>0.9999808313125502</v>
      </c>
      <c r="N19" s="17">
        <f t="shared" si="2"/>
        <v>1.916868744977762E-05</v>
      </c>
      <c r="O19" s="17">
        <f t="shared" si="3"/>
        <v>0.0032737397821989145</v>
      </c>
      <c r="P19" s="17">
        <f t="shared" si="4"/>
        <v>0.9967369426185623</v>
      </c>
      <c r="Q19" s="17">
        <f t="shared" si="5"/>
        <v>0.9999808313125502</v>
      </c>
      <c r="R19" s="17">
        <f t="shared" si="6"/>
        <v>0.9967178364796395</v>
      </c>
      <c r="S19" s="17">
        <f t="shared" si="7"/>
        <v>0.9613173076923055</v>
      </c>
      <c r="T19" s="17">
        <f t="shared" si="8"/>
        <v>11.785729768712425</v>
      </c>
      <c r="U19" s="17">
        <f>PRODUCT(INDEX(vp12,1):INDEX(vp12,1+Dur))</f>
        <v>0.6475311377683953</v>
      </c>
      <c r="V19" s="17">
        <f t="shared" si="32"/>
        <v>0.6735873083600555</v>
      </c>
      <c r="W19" s="17">
        <f t="shared" si="9"/>
        <v>7.938717991965983</v>
      </c>
      <c r="X19" s="17">
        <f t="shared" si="10"/>
        <v>0.00015167824882265712</v>
      </c>
      <c r="Y19" s="17">
        <f>SUM(INDEX(aDt,1+Dur):INDEX(aDt,EndtDur))</f>
        <v>15.987117702729828</v>
      </c>
      <c r="Z19" s="17">
        <f>SUM(INDEX(mCt,1+Dur):INDEX(mCt,EndtDur))</f>
        <v>0.05956257084485523</v>
      </c>
      <c r="AA19" s="17">
        <f t="shared" si="16"/>
        <v>0.003738805603465216</v>
      </c>
      <c r="AB19" s="17">
        <f>(mMt+aDtEnd)/SUM(INDEX(aDt,1+Dur):INDEX(aDt,IF(Dur&lt;EndtDur-7,7+Dur,EndtDur)))</f>
        <v>0.014228868040249231</v>
      </c>
      <c r="AC19" s="17">
        <f t="shared" si="17"/>
        <v>0.08873790302811593</v>
      </c>
      <c r="AD19" s="17">
        <f t="shared" si="18"/>
        <v>11.269141661857365</v>
      </c>
      <c r="AE19" s="17">
        <f t="shared" si="11"/>
        <v>0.0015671883073084354</v>
      </c>
      <c r="AF19" s="22">
        <f>SUM(INDEX(dV,1):INDEX(dV,1+Dur))/EaDt</f>
        <v>0.031726402050562784</v>
      </c>
      <c r="AG19" s="17">
        <f t="shared" si="19"/>
        <v>151.6782488226571</v>
      </c>
      <c r="AH19" s="17">
        <f>SUM(INDEX(leNum,1+Dur):INDEX(leNum,EndtDur))</f>
        <v>59562.57084485523</v>
      </c>
      <c r="AI19" s="17">
        <f t="shared" si="20"/>
        <v>0.6533796891092538</v>
      </c>
      <c r="AJ19" s="17">
        <f>SUM(INDEX(leDen,1+Dur):INDEX(leDen,EndtDur))</f>
        <v>15.507504171647929</v>
      </c>
      <c r="AK19" s="17">
        <f t="shared" si="21"/>
        <v>3854.4387664589867</v>
      </c>
      <c r="AL19" s="17">
        <f t="shared" si="22"/>
        <v>91482.37425578963</v>
      </c>
      <c r="AM19" s="17">
        <f t="shared" si="23"/>
        <v>151.6782488226571</v>
      </c>
      <c r="AN19" s="17">
        <f>SUM(INDEX(gtNum,1+Dur):INDEX(gtNum,EndtDur))</f>
        <v>59562.57084485523</v>
      </c>
      <c r="AO19" s="17">
        <f t="shared" si="24"/>
        <v>0.6533796891092538</v>
      </c>
      <c r="AP19" s="17">
        <f>SUM(INDEX(gtDen,1+Dur):INDEX(gtDen,EndtDur))</f>
        <v>15.507504171647929</v>
      </c>
      <c r="AQ19" s="17">
        <f t="shared" si="25"/>
        <v>3854.4387664589867</v>
      </c>
      <c r="AR19" s="17">
        <f t="shared" si="26"/>
        <v>91482.37425578963</v>
      </c>
      <c r="AS19" s="17">
        <f t="shared" si="27"/>
        <v>2630.731540606055</v>
      </c>
      <c r="AT19" s="17">
        <f t="shared" si="28"/>
        <v>78.92194621818166</v>
      </c>
      <c r="AU19" s="17">
        <f t="shared" si="29"/>
        <v>1567.1883073084355</v>
      </c>
      <c r="AV19" s="22">
        <f>SUM(INDEX(dGPAV,1):INDEX(dGPAV,1+Dur))/EaDt</f>
        <v>31726.40205056279</v>
      </c>
      <c r="AW19" s="22">
        <v>0</v>
      </c>
      <c r="AX19" s="17">
        <f t="shared" si="30"/>
        <v>0</v>
      </c>
      <c r="AY19" s="17">
        <f t="shared" si="31"/>
        <v>-151.6782488226571</v>
      </c>
      <c r="AZ19" s="22">
        <f>SUM(INDEX(dGAAV,1):INDEX(dGAAV,1+Dur))/EaDt</f>
        <v>92074.40928149842</v>
      </c>
    </row>
    <row r="20" spans="1:52" ht="11.25">
      <c r="A20">
        <v>11</v>
      </c>
      <c r="B20" s="27">
        <v>0.00027</v>
      </c>
      <c r="C20" s="20">
        <f t="shared" si="12"/>
        <v>2.2502784855382707E-05</v>
      </c>
      <c r="D20" s="20">
        <f t="shared" si="13"/>
        <v>2.2503291242104067E-05</v>
      </c>
      <c r="E20" s="20">
        <f t="shared" si="14"/>
        <v>0.0032737397821989145</v>
      </c>
      <c r="F20" s="20">
        <f t="shared" si="15"/>
        <v>0.0032737397821989145</v>
      </c>
      <c r="G20" s="20">
        <v>0</v>
      </c>
      <c r="H20" s="20">
        <v>0</v>
      </c>
      <c r="I20" s="20">
        <v>0</v>
      </c>
      <c r="J20" s="20">
        <v>0.03</v>
      </c>
      <c r="K20" s="20">
        <v>0.03</v>
      </c>
      <c r="L20" s="17">
        <f t="shared" si="0"/>
        <v>2.2503291242104067E-05</v>
      </c>
      <c r="M20" s="17">
        <f t="shared" si="1"/>
        <v>0.9999774972151445</v>
      </c>
      <c r="N20" s="17">
        <f t="shared" si="2"/>
        <v>2.2502784855382704E-05</v>
      </c>
      <c r="O20" s="17">
        <f t="shared" si="3"/>
        <v>0.003273739782198914</v>
      </c>
      <c r="P20" s="17">
        <f t="shared" si="4"/>
        <v>0.9967369426185623</v>
      </c>
      <c r="Q20" s="17">
        <f t="shared" si="5"/>
        <v>0.9999774972151446</v>
      </c>
      <c r="R20" s="17">
        <f t="shared" si="6"/>
        <v>0.9967145132615851</v>
      </c>
      <c r="S20" s="17">
        <f t="shared" si="7"/>
        <v>0.9612788461538451</v>
      </c>
      <c r="T20" s="17">
        <f t="shared" si="8"/>
        <v>11.785515185137008</v>
      </c>
      <c r="U20" s="17">
        <f>PRODUCT(INDEX(vp12,1):INDEX(vp12,1+Dur))</f>
        <v>0.6224579849626896</v>
      </c>
      <c r="V20" s="17">
        <f t="shared" si="32"/>
        <v>0.6475311377683953</v>
      </c>
      <c r="W20" s="17">
        <f t="shared" si="9"/>
        <v>7.631488057018467</v>
      </c>
      <c r="X20" s="17">
        <f t="shared" si="10"/>
        <v>0.00017116936989778085</v>
      </c>
      <c r="Y20" s="17">
        <f>SUM(INDEX(aDt,1+Dur):INDEX(aDt,EndtDur))</f>
        <v>15.313530394369769</v>
      </c>
      <c r="Z20" s="17">
        <f>SUM(INDEX(mCt,1+Dur):INDEX(mCt,EndtDur))</f>
        <v>0.05941089259603257</v>
      </c>
      <c r="AA20" s="17">
        <f t="shared" si="16"/>
        <v>0.003893357407859528</v>
      </c>
      <c r="AB20" s="17">
        <f>(mMt+aDtEnd)/SUM(INDEX(aDt,1+Dur):INDEX(aDt,IF(Dur&lt;EndtDur-7,7+Dur,EndtDur)))</f>
        <v>0.0147666338243056</v>
      </c>
      <c r="AC20" s="17">
        <f t="shared" si="17"/>
        <v>0.09207440928149843</v>
      </c>
      <c r="AD20" s="17">
        <f t="shared" si="18"/>
        <v>10.860781055273536</v>
      </c>
      <c r="AE20" s="17">
        <f t="shared" si="11"/>
        <v>0.0014812068001245058</v>
      </c>
      <c r="AF20" s="22">
        <f>SUM(INDEX(dV,1):INDEX(dV,1+Dur))/EaDt</f>
        <v>0.03538397859663278</v>
      </c>
      <c r="AG20" s="17">
        <f t="shared" si="19"/>
        <v>171.16936989778085</v>
      </c>
      <c r="AH20" s="17">
        <f>SUM(INDEX(leNum,1+Dur):INDEX(leNum,EndtDur))</f>
        <v>59410.89259603257</v>
      </c>
      <c r="AI20" s="17">
        <f t="shared" si="20"/>
        <v>0.6281052036353435</v>
      </c>
      <c r="AJ20" s="17">
        <f>SUM(INDEX(leDen,1+Dur):INDEX(leDen,EndtDur))</f>
        <v>14.854124482538676</v>
      </c>
      <c r="AK20" s="17">
        <f t="shared" si="21"/>
        <v>4013.770523566523</v>
      </c>
      <c r="AL20" s="17">
        <f t="shared" si="22"/>
        <v>94922.07142422517</v>
      </c>
      <c r="AM20" s="17">
        <f t="shared" si="23"/>
        <v>171.16936989778085</v>
      </c>
      <c r="AN20" s="17">
        <f>SUM(INDEX(gtNum,1+Dur):INDEX(gtNum,EndtDur))</f>
        <v>59410.89259603257</v>
      </c>
      <c r="AO20" s="17">
        <f t="shared" si="24"/>
        <v>0.6281052036353435</v>
      </c>
      <c r="AP20" s="17">
        <f>SUM(INDEX(gtDen,1+Dur):INDEX(gtDen,EndtDur))</f>
        <v>14.854124482538676</v>
      </c>
      <c r="AQ20" s="17">
        <f t="shared" si="25"/>
        <v>4013.770523566523</v>
      </c>
      <c r="AR20" s="17">
        <f t="shared" si="26"/>
        <v>94922.07142422517</v>
      </c>
      <c r="AS20" s="17">
        <f t="shared" si="27"/>
        <v>2630.731540606055</v>
      </c>
      <c r="AT20" s="17">
        <f t="shared" si="28"/>
        <v>78.92194621818166</v>
      </c>
      <c r="AU20" s="17">
        <f t="shared" si="29"/>
        <v>1481.2068001245061</v>
      </c>
      <c r="AV20" s="22">
        <f>SUM(INDEX(dGPAV,1):INDEX(dGPAV,1+Dur))/EaDt</f>
        <v>35383.97859663278</v>
      </c>
      <c r="AW20" s="22">
        <v>0</v>
      </c>
      <c r="AX20" s="17">
        <f t="shared" si="30"/>
        <v>0</v>
      </c>
      <c r="AY20" s="17">
        <f t="shared" si="31"/>
        <v>-171.16936989778085</v>
      </c>
      <c r="AZ20" s="22">
        <f>SUM(INDEX(dGAAV,1):INDEX(dGAAV,1+Dur))/EaDt</f>
        <v>95508.25769399879</v>
      </c>
    </row>
    <row r="21" spans="1:52" ht="11.25">
      <c r="A21">
        <v>12</v>
      </c>
      <c r="B21" s="27">
        <v>0.00033</v>
      </c>
      <c r="C21" s="20">
        <f t="shared" si="12"/>
        <v>2.7504160252100895E-05</v>
      </c>
      <c r="D21" s="20">
        <f t="shared" si="13"/>
        <v>2.7504916751738958E-05</v>
      </c>
      <c r="E21" s="20">
        <f t="shared" si="14"/>
        <v>0.0032737397821989145</v>
      </c>
      <c r="F21" s="20">
        <f t="shared" si="15"/>
        <v>0.0032737397821989145</v>
      </c>
      <c r="G21" s="20">
        <v>0</v>
      </c>
      <c r="H21" s="20">
        <v>0</v>
      </c>
      <c r="I21" s="20">
        <v>0</v>
      </c>
      <c r="J21" s="20">
        <v>0.03</v>
      </c>
      <c r="K21" s="20">
        <v>0.03</v>
      </c>
      <c r="L21" s="17">
        <f t="shared" si="0"/>
        <v>2.7504916751738958E-05</v>
      </c>
      <c r="M21" s="17">
        <f t="shared" si="1"/>
        <v>0.9999724958397479</v>
      </c>
      <c r="N21" s="17">
        <f t="shared" si="2"/>
        <v>2.7504160252100895E-05</v>
      </c>
      <c r="O21" s="17">
        <f t="shared" si="3"/>
        <v>0.0032737397821989145</v>
      </c>
      <c r="P21" s="17">
        <f t="shared" si="4"/>
        <v>0.9967369426185623</v>
      </c>
      <c r="Q21" s="17">
        <f t="shared" si="5"/>
        <v>0.9999724958397479</v>
      </c>
      <c r="R21" s="17">
        <f t="shared" si="6"/>
        <v>0.9967095282059633</v>
      </c>
      <c r="S21" s="17">
        <f t="shared" si="7"/>
        <v>0.9612211538461528</v>
      </c>
      <c r="T21" s="17">
        <f t="shared" si="8"/>
        <v>11.785193303928432</v>
      </c>
      <c r="U21" s="17">
        <f>PRODUCT(INDEX(vp12,1):INDEX(vp12,1+Dur))</f>
        <v>0.5983197825265877</v>
      </c>
      <c r="V21" s="17">
        <f t="shared" si="32"/>
        <v>0.6224579849626896</v>
      </c>
      <c r="W21" s="17">
        <f t="shared" si="9"/>
        <v>7.3357876763590735</v>
      </c>
      <c r="X21" s="17">
        <f t="shared" si="10"/>
        <v>0.00020110631009814727</v>
      </c>
      <c r="Y21" s="17">
        <f>SUM(INDEX(aDt,1+Dur):INDEX(aDt,EndtDur))</f>
        <v>14.665999256601372</v>
      </c>
      <c r="Z21" s="17">
        <f>SUM(INDEX(mCt,1+Dur):INDEX(mCt,EndtDur))</f>
        <v>0.05923972322613479</v>
      </c>
      <c r="AA21" s="17">
        <f t="shared" si="16"/>
        <v>0.0040535852069366884</v>
      </c>
      <c r="AB21" s="17">
        <f>(mMt+aDtEnd)/SUM(INDEX(aDt,1+Dur):INDEX(aDt,IF(Dur&lt;EndtDur-7,7+Dur,EndtDur)))</f>
        <v>0.015320822436775176</v>
      </c>
      <c r="AC21" s="17">
        <f t="shared" si="17"/>
        <v>0.09550825769399883</v>
      </c>
      <c r="AD21" s="17">
        <f t="shared" si="18"/>
        <v>10.470298842681474</v>
      </c>
      <c r="AE21" s="17">
        <f t="shared" si="11"/>
        <v>0.0013872879480329864</v>
      </c>
      <c r="AF21" s="22">
        <f>SUM(INDEX(dV,1):INDEX(dV,1+Dur))/EaDt</f>
        <v>0.0391301251420942</v>
      </c>
      <c r="AG21" s="17">
        <f t="shared" si="19"/>
        <v>201.10631009814728</v>
      </c>
      <c r="AH21" s="17">
        <f>SUM(INDEX(leNum,1+Dur):INDEX(leNum,EndtDur))</f>
        <v>59239.723226134796</v>
      </c>
      <c r="AI21" s="17">
        <f t="shared" si="20"/>
        <v>0.6037842454138088</v>
      </c>
      <c r="AJ21" s="17">
        <f>SUM(INDEX(leDen,1+Dur):INDEX(leDen,EndtDur))</f>
        <v>14.226019278903332</v>
      </c>
      <c r="AK21" s="17">
        <f t="shared" si="21"/>
        <v>4178.953821584215</v>
      </c>
      <c r="AL21" s="17">
        <f t="shared" si="22"/>
        <v>98462.12133401941</v>
      </c>
      <c r="AM21" s="17">
        <f t="shared" si="23"/>
        <v>201.10631009814728</v>
      </c>
      <c r="AN21" s="17">
        <f>SUM(INDEX(gtNum,1+Dur):INDEX(gtNum,EndtDur))</f>
        <v>59239.723226134796</v>
      </c>
      <c r="AO21" s="17">
        <f t="shared" si="24"/>
        <v>0.6037842454138088</v>
      </c>
      <c r="AP21" s="17">
        <f>SUM(INDEX(gtDen,1+Dur):INDEX(gtDen,EndtDur))</f>
        <v>14.226019278903332</v>
      </c>
      <c r="AQ21" s="17">
        <f t="shared" si="25"/>
        <v>4178.953821584215</v>
      </c>
      <c r="AR21" s="17">
        <f t="shared" si="26"/>
        <v>98462.12133401941</v>
      </c>
      <c r="AS21" s="17">
        <f t="shared" si="27"/>
        <v>2630.731540606055</v>
      </c>
      <c r="AT21" s="17">
        <f t="shared" si="28"/>
        <v>78.92194621818166</v>
      </c>
      <c r="AU21" s="17">
        <f t="shared" si="29"/>
        <v>1387.2879480329866</v>
      </c>
      <c r="AV21" s="22">
        <f>SUM(INDEX(dGPAV,1):INDEX(dGPAV,1+Dur))/EaDt</f>
        <v>39130.125142094206</v>
      </c>
      <c r="AW21" s="22">
        <v>0</v>
      </c>
      <c r="AX21" s="17">
        <f t="shared" si="30"/>
        <v>0</v>
      </c>
      <c r="AY21" s="17">
        <f t="shared" si="31"/>
        <v>-201.10631009814728</v>
      </c>
      <c r="AZ21" s="22">
        <f>SUM(INDEX(dGAAV,1):INDEX(dGAAV,1+Dur))/EaDt</f>
        <v>99025.25881930502</v>
      </c>
    </row>
    <row r="22" spans="1:52" ht="11.25">
      <c r="A22">
        <v>13</v>
      </c>
      <c r="B22" s="27">
        <v>0.00038</v>
      </c>
      <c r="C22" s="20">
        <f t="shared" si="12"/>
        <v>3.167218328381516E-05</v>
      </c>
      <c r="D22" s="20">
        <f t="shared" si="13"/>
        <v>3.167318644278136E-05</v>
      </c>
      <c r="E22" s="20">
        <f t="shared" si="14"/>
        <v>0.0032737397821989145</v>
      </c>
      <c r="F22" s="20">
        <f t="shared" si="15"/>
        <v>0.0032737397821989145</v>
      </c>
      <c r="G22" s="20">
        <v>0</v>
      </c>
      <c r="H22" s="20">
        <v>0</v>
      </c>
      <c r="I22" s="20">
        <v>0</v>
      </c>
      <c r="J22" s="20">
        <v>0.03</v>
      </c>
      <c r="K22" s="20">
        <v>0.03</v>
      </c>
      <c r="L22" s="17">
        <f t="shared" si="0"/>
        <v>3.167318644278136E-05</v>
      </c>
      <c r="M22" s="17">
        <f t="shared" si="1"/>
        <v>0.9999683278167163</v>
      </c>
      <c r="N22" s="17">
        <f t="shared" si="2"/>
        <v>3.1672183283815165E-05</v>
      </c>
      <c r="O22" s="17">
        <f t="shared" si="3"/>
        <v>0.003273739782198915</v>
      </c>
      <c r="P22" s="17">
        <f t="shared" si="4"/>
        <v>0.9967369426185623</v>
      </c>
      <c r="Q22" s="17">
        <f t="shared" si="5"/>
        <v>0.9999683278167162</v>
      </c>
      <c r="R22" s="17">
        <f t="shared" si="6"/>
        <v>0.9967053737834299</v>
      </c>
      <c r="S22" s="17">
        <f t="shared" si="7"/>
        <v>0.9611730769230759</v>
      </c>
      <c r="T22" s="17">
        <f t="shared" si="8"/>
        <v>11.784925064229503</v>
      </c>
      <c r="U22" s="17">
        <f>PRODUCT(INDEX(vp12,1):INDEX(vp12,1+Dur))</f>
        <v>0.5750888663550259</v>
      </c>
      <c r="V22" s="17">
        <f t="shared" si="32"/>
        <v>0.5983197825265877</v>
      </c>
      <c r="W22" s="17">
        <f t="shared" si="9"/>
        <v>7.051153801521928</v>
      </c>
      <c r="X22" s="17">
        <f t="shared" si="10"/>
        <v>0.0002225967118531921</v>
      </c>
      <c r="Y22" s="17">
        <f>SUM(INDEX(aDt,1+Dur):INDEX(aDt,EndtDur))</f>
        <v>14.043541271638682</v>
      </c>
      <c r="Z22" s="17">
        <f>SUM(INDEX(mCt,1+Dur):INDEX(mCt,EndtDur))</f>
        <v>0.059038616916036644</v>
      </c>
      <c r="AA22" s="17">
        <f t="shared" si="16"/>
        <v>0.004218933826972843</v>
      </c>
      <c r="AB22" s="17">
        <f>(mMt+aDtEnd)/SUM(INDEX(aDt,1+Dur):INDEX(aDt,IF(Dur&lt;EndtDur-7,7+Dur,EndtDur)))</f>
        <v>0.015888961426506594</v>
      </c>
      <c r="AC22" s="17">
        <f t="shared" si="17"/>
        <v>0.09902525881930505</v>
      </c>
      <c r="AD22" s="17">
        <f t="shared" si="18"/>
        <v>10.098433590814803</v>
      </c>
      <c r="AE22" s="17">
        <f t="shared" si="11"/>
        <v>0.00130420144971022</v>
      </c>
      <c r="AF22" s="22">
        <f>SUM(INDEX(dV,1):INDEX(dV,1+Dur))/EaDt</f>
        <v>0.0429786261932389</v>
      </c>
      <c r="AG22" s="17">
        <f t="shared" si="19"/>
        <v>222.5967118531921</v>
      </c>
      <c r="AH22" s="17">
        <f>SUM(INDEX(leNum,1+Dur):INDEX(leNum,EndtDur))</f>
        <v>59038.61691603664</v>
      </c>
      <c r="AI22" s="17">
        <f t="shared" si="20"/>
        <v>0.5803701890507901</v>
      </c>
      <c r="AJ22" s="17">
        <f>SUM(INDEX(leDen,1+Dur):INDEX(leDen,EndtDur))</f>
        <v>13.62223503348952</v>
      </c>
      <c r="AK22" s="17">
        <f t="shared" si="21"/>
        <v>4349.416316466848</v>
      </c>
      <c r="AL22" s="17">
        <f t="shared" si="22"/>
        <v>102087.89569000517</v>
      </c>
      <c r="AM22" s="17">
        <f t="shared" si="23"/>
        <v>222.5967118531921</v>
      </c>
      <c r="AN22" s="17">
        <f>SUM(INDEX(gtNum,1+Dur):INDEX(gtNum,EndtDur))</f>
        <v>59038.61691603664</v>
      </c>
      <c r="AO22" s="17">
        <f t="shared" si="24"/>
        <v>0.5803701890507901</v>
      </c>
      <c r="AP22" s="17">
        <f>SUM(INDEX(gtDen,1+Dur):INDEX(gtDen,EndtDur))</f>
        <v>13.62223503348952</v>
      </c>
      <c r="AQ22" s="17">
        <f t="shared" si="25"/>
        <v>4349.416316466848</v>
      </c>
      <c r="AR22" s="17">
        <f t="shared" si="26"/>
        <v>102087.89569000517</v>
      </c>
      <c r="AS22" s="17">
        <f t="shared" si="27"/>
        <v>2630.731540606055</v>
      </c>
      <c r="AT22" s="17">
        <f t="shared" si="28"/>
        <v>78.92194621818166</v>
      </c>
      <c r="AU22" s="17">
        <f t="shared" si="29"/>
        <v>1304.2014497102202</v>
      </c>
      <c r="AV22" s="22">
        <f>SUM(INDEX(dGPAV,1):INDEX(dGPAV,1+Dur))/EaDt</f>
        <v>42978.62619323891</v>
      </c>
      <c r="AW22" s="22">
        <v>0</v>
      </c>
      <c r="AX22" s="17">
        <f t="shared" si="30"/>
        <v>0</v>
      </c>
      <c r="AY22" s="17">
        <f t="shared" si="31"/>
        <v>-222.5967118531921</v>
      </c>
      <c r="AZ22" s="22">
        <f>SUM(INDEX(dGAAV,1):INDEX(dGAAV,1+Dur))/EaDt</f>
        <v>102638.35393591705</v>
      </c>
    </row>
    <row r="23" spans="1:52" ht="11.25">
      <c r="A23">
        <v>14</v>
      </c>
      <c r="B23" s="27">
        <v>0.00049</v>
      </c>
      <c r="C23" s="20">
        <f t="shared" si="12"/>
        <v>4.084250669134093E-05</v>
      </c>
      <c r="D23" s="20">
        <f t="shared" si="13"/>
        <v>4.084417486982635E-05</v>
      </c>
      <c r="E23" s="20">
        <f t="shared" si="14"/>
        <v>0.0032737397821989145</v>
      </c>
      <c r="F23" s="20">
        <f t="shared" si="15"/>
        <v>0.0032737397821989145</v>
      </c>
      <c r="G23" s="20">
        <v>0</v>
      </c>
      <c r="H23" s="20">
        <v>0</v>
      </c>
      <c r="I23" s="20">
        <v>0</v>
      </c>
      <c r="J23" s="20">
        <v>0.03</v>
      </c>
      <c r="K23" s="20">
        <v>0.03</v>
      </c>
      <c r="L23" s="17">
        <f t="shared" si="0"/>
        <v>4.084417486982635E-05</v>
      </c>
      <c r="M23" s="17">
        <f t="shared" si="1"/>
        <v>0.9999591574933087</v>
      </c>
      <c r="N23" s="17">
        <f t="shared" si="2"/>
        <v>4.084250669134093E-05</v>
      </c>
      <c r="O23" s="17">
        <f t="shared" si="3"/>
        <v>0.0032737397821989145</v>
      </c>
      <c r="P23" s="17">
        <f t="shared" si="4"/>
        <v>0.9967369426185623</v>
      </c>
      <c r="Q23" s="17">
        <f t="shared" si="5"/>
        <v>0.9999591574933087</v>
      </c>
      <c r="R23" s="17">
        <f t="shared" si="6"/>
        <v>0.9966962333833138</v>
      </c>
      <c r="S23" s="17">
        <f t="shared" si="7"/>
        <v>0.9610673076923062</v>
      </c>
      <c r="T23" s="17">
        <f t="shared" si="8"/>
        <v>11.784334919742266</v>
      </c>
      <c r="U23" s="17">
        <f>PRODUCT(INDEX(vp12,1):INDEX(vp12,1+Dur))</f>
        <v>0.5526991084716452</v>
      </c>
      <c r="V23" s="17">
        <f t="shared" si="32"/>
        <v>0.5750888663550259</v>
      </c>
      <c r="W23" s="17">
        <f t="shared" si="9"/>
        <v>6.777039809742525</v>
      </c>
      <c r="X23" s="17">
        <f t="shared" si="10"/>
        <v>0.00027588810790261654</v>
      </c>
      <c r="Y23" s="17">
        <f>SUM(INDEX(aDt,1+Dur):INDEX(aDt,EndtDur))</f>
        <v>13.445221489112095</v>
      </c>
      <c r="Z23" s="17">
        <f>SUM(INDEX(mCt,1+Dur):INDEX(mCt,EndtDur))</f>
        <v>0.05881602020418345</v>
      </c>
      <c r="AA23" s="17">
        <f t="shared" si="16"/>
        <v>0.004390122889187932</v>
      </c>
      <c r="AB23" s="17">
        <f>(mMt+aDtEnd)/SUM(INDEX(aDt,1+Dur):INDEX(aDt,IF(Dur&lt;EndtDur-7,7+Dur,EndtDur)))</f>
        <v>0.0164732937104196</v>
      </c>
      <c r="AC23" s="17">
        <f t="shared" si="17"/>
        <v>0.10263835393591707</v>
      </c>
      <c r="AD23" s="17">
        <f t="shared" si="18"/>
        <v>9.742946585292634</v>
      </c>
      <c r="AE23" s="17">
        <f t="shared" si="11"/>
        <v>0.0011916291788877837</v>
      </c>
      <c r="AF23" s="22">
        <f>SUM(INDEX(dV,1):INDEX(dV,1+Dur))/EaDt</f>
        <v>0.04687570180002039</v>
      </c>
      <c r="AG23" s="17">
        <f t="shared" si="19"/>
        <v>275.8881079026165</v>
      </c>
      <c r="AH23" s="17">
        <f>SUM(INDEX(leNum,1+Dur):INDEX(leNum,EndtDur))</f>
        <v>58816.02020418346</v>
      </c>
      <c r="AI23" s="17">
        <f t="shared" si="20"/>
        <v>0.5578362003643751</v>
      </c>
      <c r="AJ23" s="17">
        <f>SUM(INDEX(leDen,1+Dur):INDEX(leDen,EndtDur))</f>
        <v>13.041864844438734</v>
      </c>
      <c r="AK23" s="17">
        <f t="shared" si="21"/>
        <v>4525.899885760754</v>
      </c>
      <c r="AL23" s="17">
        <f t="shared" si="22"/>
        <v>105812.73601640936</v>
      </c>
      <c r="AM23" s="17">
        <f t="shared" si="23"/>
        <v>275.8881079026165</v>
      </c>
      <c r="AN23" s="17">
        <f>SUM(INDEX(gtNum,1+Dur):INDEX(gtNum,EndtDur))</f>
        <v>58816.02020418346</v>
      </c>
      <c r="AO23" s="17">
        <f t="shared" si="24"/>
        <v>0.5578362003643751</v>
      </c>
      <c r="AP23" s="17">
        <f>SUM(INDEX(gtDen,1+Dur):INDEX(gtDen,EndtDur))</f>
        <v>13.041864844438734</v>
      </c>
      <c r="AQ23" s="17">
        <f t="shared" si="25"/>
        <v>4525.899885760754</v>
      </c>
      <c r="AR23" s="17">
        <f t="shared" si="26"/>
        <v>105812.73601640936</v>
      </c>
      <c r="AS23" s="17">
        <f t="shared" si="27"/>
        <v>2630.731540606055</v>
      </c>
      <c r="AT23" s="17">
        <f t="shared" si="28"/>
        <v>78.92194621818166</v>
      </c>
      <c r="AU23" s="17">
        <f t="shared" si="29"/>
        <v>1191.6291788877838</v>
      </c>
      <c r="AV23" s="22">
        <f>SUM(INDEX(dGPAV,1):INDEX(dGPAV,1+Dur))/EaDt</f>
        <v>46875.701800020404</v>
      </c>
      <c r="AW23" s="22">
        <v>0</v>
      </c>
      <c r="AX23" s="17">
        <f t="shared" si="30"/>
        <v>0</v>
      </c>
      <c r="AY23" s="17">
        <f t="shared" si="31"/>
        <v>-275.8881079026165</v>
      </c>
      <c r="AZ23" s="22">
        <f>SUM(INDEX(dGAAV,1):INDEX(dGAAV,1+Dur))/EaDt</f>
        <v>106297.0531363972</v>
      </c>
    </row>
    <row r="24" spans="1:52" ht="11.25">
      <c r="A24">
        <v>15</v>
      </c>
      <c r="B24" s="27">
        <v>0.0006</v>
      </c>
      <c r="C24" s="20">
        <f t="shared" si="12"/>
        <v>5.001375527313723E-05</v>
      </c>
      <c r="D24" s="20">
        <f t="shared" si="13"/>
        <v>5.00162567739632E-05</v>
      </c>
      <c r="E24" s="20">
        <f t="shared" si="14"/>
        <v>0.0032737397821989145</v>
      </c>
      <c r="F24" s="20">
        <f t="shared" si="15"/>
        <v>0.0032737397821989145</v>
      </c>
      <c r="G24" s="20">
        <v>0</v>
      </c>
      <c r="H24" s="20">
        <v>0</v>
      </c>
      <c r="I24" s="20">
        <v>0</v>
      </c>
      <c r="J24" s="20">
        <v>0.03</v>
      </c>
      <c r="K24" s="20">
        <v>0.03</v>
      </c>
      <c r="L24" s="17">
        <f t="shared" si="0"/>
        <v>5.00162567739632E-05</v>
      </c>
      <c r="M24" s="17">
        <f t="shared" si="1"/>
        <v>0.9999499862447268</v>
      </c>
      <c r="N24" s="17">
        <f t="shared" si="2"/>
        <v>5.001375527313722E-05</v>
      </c>
      <c r="O24" s="17">
        <f t="shared" si="3"/>
        <v>0.0032737397821989145</v>
      </c>
      <c r="P24" s="17">
        <f t="shared" si="4"/>
        <v>0.9967369426185623</v>
      </c>
      <c r="Q24" s="17">
        <f t="shared" si="5"/>
        <v>0.9999499862447269</v>
      </c>
      <c r="R24" s="17">
        <f t="shared" si="6"/>
        <v>0.9966870920610424</v>
      </c>
      <c r="S24" s="17">
        <f t="shared" si="7"/>
        <v>0.9609615384615373</v>
      </c>
      <c r="T24" s="17">
        <f t="shared" si="8"/>
        <v>11.78374475167173</v>
      </c>
      <c r="U24" s="17">
        <f>PRODUCT(INDEX(vp12,1):INDEX(vp12,1+Dur))</f>
        <v>0.5311225855832322</v>
      </c>
      <c r="V24" s="17">
        <f t="shared" si="32"/>
        <v>0.5526991084716452</v>
      </c>
      <c r="W24" s="17">
        <f t="shared" si="9"/>
        <v>6.512865218706393</v>
      </c>
      <c r="X24" s="17">
        <f t="shared" si="10"/>
        <v>0.00032466996220395673</v>
      </c>
      <c r="Y24" s="17">
        <f>SUM(INDEX(aDt,1+Dur):INDEX(aDt,EndtDur))</f>
        <v>12.87013262275707</v>
      </c>
      <c r="Z24" s="17">
        <f>SUM(INDEX(mCt,1+Dur):INDEX(mCt,EndtDur))</f>
        <v>0.05854013209628083</v>
      </c>
      <c r="AA24" s="17">
        <f t="shared" si="16"/>
        <v>0.004564854786171132</v>
      </c>
      <c r="AB24" s="17">
        <f>(mMt+aDtEnd)/SUM(INDEX(aDt,1+Dur):INDEX(aDt,IF(Dur&lt;EndtDur-7,7+Dur,EndtDur)))</f>
        <v>0.017064688307029872</v>
      </c>
      <c r="AC24" s="17">
        <f t="shared" si="17"/>
        <v>0.10629705313639723</v>
      </c>
      <c r="AD24" s="17">
        <f t="shared" si="18"/>
        <v>9.407598522198255</v>
      </c>
      <c r="AE24" s="17">
        <f t="shared" si="11"/>
        <v>0.001085712925603611</v>
      </c>
      <c r="AF24" s="22">
        <f>SUM(INDEX(dV,1):INDEX(dV,1+Dur))/EaDt</f>
        <v>0.05082418306465968</v>
      </c>
      <c r="AG24" s="17">
        <f t="shared" si="19"/>
        <v>324.66996220395674</v>
      </c>
      <c r="AH24" s="17">
        <f>SUM(INDEX(leNum,1+Dur):INDEX(leNum,EndtDur))</f>
        <v>58540.13209628084</v>
      </c>
      <c r="AI24" s="17">
        <f t="shared" si="20"/>
        <v>0.5361181352174957</v>
      </c>
      <c r="AJ24" s="17">
        <f>SUM(INDEX(leDen,1+Dur):INDEX(leDen,EndtDur))</f>
        <v>12.484028644074357</v>
      </c>
      <c r="AK24" s="17">
        <f t="shared" si="21"/>
        <v>4706.035862032096</v>
      </c>
      <c r="AL24" s="17">
        <f t="shared" si="22"/>
        <v>109584.59086226519</v>
      </c>
      <c r="AM24" s="17">
        <f t="shared" si="23"/>
        <v>324.66996220395674</v>
      </c>
      <c r="AN24" s="17">
        <f>SUM(INDEX(gtNum,1+Dur):INDEX(gtNum,EndtDur))</f>
        <v>58540.13209628084</v>
      </c>
      <c r="AO24" s="17">
        <f t="shared" si="24"/>
        <v>0.5361181352174957</v>
      </c>
      <c r="AP24" s="17">
        <f>SUM(INDEX(gtDen,1+Dur):INDEX(gtDen,EndtDur))</f>
        <v>12.484028644074357</v>
      </c>
      <c r="AQ24" s="17">
        <f t="shared" si="25"/>
        <v>4706.035862032096</v>
      </c>
      <c r="AR24" s="17">
        <f t="shared" si="26"/>
        <v>109584.59086226519</v>
      </c>
      <c r="AS24" s="17">
        <f t="shared" si="27"/>
        <v>2630.731540606055</v>
      </c>
      <c r="AT24" s="17">
        <f t="shared" si="28"/>
        <v>78.92194621818166</v>
      </c>
      <c r="AU24" s="17">
        <f t="shared" si="29"/>
        <v>1085.7129256036114</v>
      </c>
      <c r="AV24" s="22">
        <f>SUM(INDEX(dGPAV,1):INDEX(dGPAV,1+Dur))/EaDt</f>
        <v>50824.18306465969</v>
      </c>
      <c r="AW24" s="22">
        <v>0</v>
      </c>
      <c r="AX24" s="17">
        <f t="shared" si="30"/>
        <v>0</v>
      </c>
      <c r="AY24" s="17">
        <f t="shared" si="31"/>
        <v>-324.66996220395674</v>
      </c>
      <c r="AZ24" s="22">
        <f>SUM(INDEX(dGAAV,1):INDEX(dGAAV,1+Dur))/EaDt</f>
        <v>110004.01437511451</v>
      </c>
    </row>
    <row r="25" spans="1:52" ht="11.25">
      <c r="A25">
        <v>16</v>
      </c>
      <c r="B25" s="27">
        <v>0.00071</v>
      </c>
      <c r="C25" s="20">
        <f t="shared" si="12"/>
        <v>5.918592922438126E-05</v>
      </c>
      <c r="D25" s="20">
        <f t="shared" si="13"/>
        <v>5.9189432405938474E-05</v>
      </c>
      <c r="E25" s="20">
        <f t="shared" si="14"/>
        <v>0.0032737397821989145</v>
      </c>
      <c r="F25" s="20">
        <f t="shared" si="15"/>
        <v>0.0032737397821989145</v>
      </c>
      <c r="G25" s="20">
        <v>0</v>
      </c>
      <c r="H25" s="20">
        <v>0</v>
      </c>
      <c r="I25" s="20">
        <v>0</v>
      </c>
      <c r="J25" s="20">
        <v>0.03</v>
      </c>
      <c r="K25" s="20">
        <v>0.03</v>
      </c>
      <c r="L25" s="17">
        <f t="shared" si="0"/>
        <v>5.9189432405938474E-05</v>
      </c>
      <c r="M25" s="17">
        <f t="shared" si="1"/>
        <v>0.9999408140707755</v>
      </c>
      <c r="N25" s="17">
        <f t="shared" si="2"/>
        <v>5.9185929224381255E-05</v>
      </c>
      <c r="O25" s="17">
        <f t="shared" si="3"/>
        <v>0.003273739782198914</v>
      </c>
      <c r="P25" s="17">
        <f t="shared" si="4"/>
        <v>0.9967369426185623</v>
      </c>
      <c r="Q25" s="17">
        <f t="shared" si="5"/>
        <v>0.9999408140707756</v>
      </c>
      <c r="R25" s="17">
        <f t="shared" si="6"/>
        <v>0.9966779498164211</v>
      </c>
      <c r="S25" s="17">
        <f t="shared" si="7"/>
        <v>0.9608557692307682</v>
      </c>
      <c r="T25" s="17">
        <f t="shared" si="8"/>
        <v>11.783154560013635</v>
      </c>
      <c r="U25" s="17">
        <f>PRODUCT(INDEX(vp12,1):INDEX(vp12,1+Dur))</f>
        <v>0.5103322005264112</v>
      </c>
      <c r="V25" s="17">
        <f t="shared" si="32"/>
        <v>0.5311225855832322</v>
      </c>
      <c r="W25" s="17">
        <f t="shared" si="9"/>
        <v>6.258299516241295</v>
      </c>
      <c r="X25" s="17">
        <f t="shared" si="10"/>
        <v>0.0003691946251016674</v>
      </c>
      <c r="Y25" s="17">
        <f>SUM(INDEX(aDt,1+Dur):INDEX(aDt,EndtDur))</f>
        <v>12.317433514285424</v>
      </c>
      <c r="Z25" s="17">
        <f>SUM(INDEX(mCt,1+Dur):INDEX(mCt,EndtDur))</f>
        <v>0.05821546213407688</v>
      </c>
      <c r="AA25" s="17">
        <f t="shared" si="16"/>
        <v>0.004743327128308461</v>
      </c>
      <c r="AB25" s="17">
        <f>(mMt+aDtEnd)/SUM(INDEX(aDt,1+Dur):INDEX(aDt,IF(Dur&lt;EndtDur-7,7+Dur,EndtDur)))</f>
        <v>0.017663291284051093</v>
      </c>
      <c r="AC25" s="17">
        <f t="shared" si="17"/>
        <v>0.11000401437511455</v>
      </c>
      <c r="AD25" s="17">
        <f t="shared" si="18"/>
        <v>9.090577336477851</v>
      </c>
      <c r="AE25" s="17">
        <f t="shared" si="11"/>
        <v>0.0009861290845857187</v>
      </c>
      <c r="AF25" s="22">
        <f>SUM(INDEX(dV,1):INDEX(dV,1+Dur))/EaDt</f>
        <v>0.05482703340134471</v>
      </c>
      <c r="AG25" s="17">
        <f t="shared" si="19"/>
        <v>369.1946251016674</v>
      </c>
      <c r="AH25" s="17">
        <f>SUM(INDEX(leNum,1+Dur):INDEX(leNum,EndtDur))</f>
        <v>58215.46213407688</v>
      </c>
      <c r="AI25" s="17">
        <f t="shared" si="20"/>
        <v>0.5151889080157352</v>
      </c>
      <c r="AJ25" s="17">
        <f>SUM(INDEX(leDen,1+Dur):INDEX(leDen,EndtDur))</f>
        <v>11.947910508856861</v>
      </c>
      <c r="AK25" s="17">
        <f t="shared" si="21"/>
        <v>4890.027967328311</v>
      </c>
      <c r="AL25" s="17">
        <f t="shared" si="22"/>
        <v>113406.20038671602</v>
      </c>
      <c r="AM25" s="17">
        <f t="shared" si="23"/>
        <v>369.1946251016674</v>
      </c>
      <c r="AN25" s="17">
        <f>SUM(INDEX(gtNum,1+Dur):INDEX(gtNum,EndtDur))</f>
        <v>58215.46213407688</v>
      </c>
      <c r="AO25" s="17">
        <f t="shared" si="24"/>
        <v>0.5151889080157352</v>
      </c>
      <c r="AP25" s="17">
        <f>SUM(INDEX(gtDen,1+Dur):INDEX(gtDen,EndtDur))</f>
        <v>11.947910508856861</v>
      </c>
      <c r="AQ25" s="17">
        <f t="shared" si="25"/>
        <v>4890.027967328311</v>
      </c>
      <c r="AR25" s="17">
        <f t="shared" si="26"/>
        <v>113406.20038671602</v>
      </c>
      <c r="AS25" s="17">
        <f t="shared" si="27"/>
        <v>2630.731540606055</v>
      </c>
      <c r="AT25" s="17">
        <f t="shared" si="28"/>
        <v>78.92194621818166</v>
      </c>
      <c r="AU25" s="17">
        <f t="shared" si="29"/>
        <v>986.1290845857189</v>
      </c>
      <c r="AV25" s="22">
        <f>SUM(INDEX(dGPAV,1):INDEX(dGPAV,1+Dur))/EaDt</f>
        <v>54827.03340134472</v>
      </c>
      <c r="AW25" s="22">
        <v>0</v>
      </c>
      <c r="AX25" s="17">
        <f t="shared" si="30"/>
        <v>0</v>
      </c>
      <c r="AY25" s="17">
        <f t="shared" si="31"/>
        <v>-369.1946251016674</v>
      </c>
      <c r="AZ25" s="22">
        <f>SUM(INDEX(dGAAV,1):INDEX(dGAAV,1+Dur))/EaDt</f>
        <v>113762.0198264162</v>
      </c>
    </row>
    <row r="26" spans="1:52" ht="11.25">
      <c r="A26">
        <v>17</v>
      </c>
      <c r="B26" s="27">
        <v>0.0008</v>
      </c>
      <c r="C26" s="20">
        <f t="shared" si="12"/>
        <v>6.669112361223917E-05</v>
      </c>
      <c r="D26" s="20">
        <f t="shared" si="13"/>
        <v>6.669557161485012E-05</v>
      </c>
      <c r="E26" s="20">
        <f t="shared" si="14"/>
        <v>0.0032737397821989145</v>
      </c>
      <c r="F26" s="20">
        <f t="shared" si="15"/>
        <v>0.0032737397821989145</v>
      </c>
      <c r="G26" s="20">
        <v>0</v>
      </c>
      <c r="H26" s="20">
        <v>0</v>
      </c>
      <c r="I26" s="20">
        <v>0</v>
      </c>
      <c r="J26" s="20">
        <v>0.03</v>
      </c>
      <c r="K26" s="20">
        <v>0.03</v>
      </c>
      <c r="L26" s="17">
        <f t="shared" si="0"/>
        <v>6.669557161485012E-05</v>
      </c>
      <c r="M26" s="17">
        <f t="shared" si="1"/>
        <v>0.9999333088763878</v>
      </c>
      <c r="N26" s="17">
        <f t="shared" si="2"/>
        <v>6.669112361223917E-05</v>
      </c>
      <c r="O26" s="17">
        <f t="shared" si="3"/>
        <v>0.0032737397821989145</v>
      </c>
      <c r="P26" s="17">
        <f t="shared" si="4"/>
        <v>0.9967369426185623</v>
      </c>
      <c r="Q26" s="17">
        <f t="shared" si="5"/>
        <v>0.9999333088763878</v>
      </c>
      <c r="R26" s="17">
        <f t="shared" si="6"/>
        <v>0.9966704691119133</v>
      </c>
      <c r="S26" s="17">
        <f t="shared" si="7"/>
        <v>0.96076923076923</v>
      </c>
      <c r="T26" s="17">
        <f t="shared" si="8"/>
        <v>11.782671658382863</v>
      </c>
      <c r="U26" s="17">
        <f>PRODUCT(INDEX(vp12,1):INDEX(vp12,1+Dur))</f>
        <v>0.4903114757365285</v>
      </c>
      <c r="V26" s="17">
        <f t="shared" si="32"/>
        <v>0.5103322005264112</v>
      </c>
      <c r="W26" s="17">
        <f t="shared" si="9"/>
        <v>6.013076755502705</v>
      </c>
      <c r="X26" s="17">
        <f t="shared" si="10"/>
        <v>0.0003997102976882164</v>
      </c>
      <c r="Y26" s="17">
        <f>SUM(INDEX(aDt,1+Dur):INDEX(aDt,EndtDur))</f>
        <v>11.786310928702191</v>
      </c>
      <c r="Z26" s="17">
        <f>SUM(INDEX(mCt,1+Dur):INDEX(mCt,EndtDur))</f>
        <v>0.05784626750897521</v>
      </c>
      <c r="AA26" s="17">
        <f t="shared" si="16"/>
        <v>0.004925750072736024</v>
      </c>
      <c r="AB26" s="17">
        <f>(mMt+aDtEnd)/SUM(INDEX(aDt,1+Dur):INDEX(aDt,IF(Dur&lt;EndtDur-7,7+Dur,EndtDur)))</f>
        <v>0.01826920380439612</v>
      </c>
      <c r="AC26" s="17">
        <f t="shared" si="17"/>
        <v>0.11376201982641625</v>
      </c>
      <c r="AD26" s="17">
        <f t="shared" si="18"/>
        <v>8.790279932844458</v>
      </c>
      <c r="AE26" s="17">
        <f t="shared" si="11"/>
        <v>0.0009025603079401555</v>
      </c>
      <c r="AF26" s="22">
        <f>SUM(INDEX(dV,1):INDEX(dV,1+Dur))/EaDt</f>
        <v>0.05890655703825225</v>
      </c>
      <c r="AG26" s="17">
        <f t="shared" si="19"/>
        <v>399.71029768821643</v>
      </c>
      <c r="AH26" s="17">
        <f>SUM(INDEX(leNum,1+Dur):INDEX(leNum,EndtDur))</f>
        <v>57846.267508975216</v>
      </c>
      <c r="AI26" s="17">
        <f t="shared" si="20"/>
        <v>0.4950222345106188</v>
      </c>
      <c r="AJ26" s="17">
        <f>SUM(INDEX(leDen,1+Dur):INDEX(leDen,EndtDur))</f>
        <v>11.432721600841123</v>
      </c>
      <c r="AK26" s="17">
        <f t="shared" si="21"/>
        <v>5078.092858490748</v>
      </c>
      <c r="AL26" s="17">
        <f t="shared" si="22"/>
        <v>117280.4328107384</v>
      </c>
      <c r="AM26" s="17">
        <f t="shared" si="23"/>
        <v>399.71029768821643</v>
      </c>
      <c r="AN26" s="17">
        <f>SUM(INDEX(gtNum,1+Dur):INDEX(gtNum,EndtDur))</f>
        <v>57846.267508975216</v>
      </c>
      <c r="AO26" s="17">
        <f t="shared" si="24"/>
        <v>0.4950222345106188</v>
      </c>
      <c r="AP26" s="17">
        <f>SUM(INDEX(gtDen,1+Dur):INDEX(gtDen,EndtDur))</f>
        <v>11.432721600841123</v>
      </c>
      <c r="AQ26" s="17">
        <f t="shared" si="25"/>
        <v>5078.092858490748</v>
      </c>
      <c r="AR26" s="17">
        <f t="shared" si="26"/>
        <v>117280.4328107384</v>
      </c>
      <c r="AS26" s="17">
        <f t="shared" si="27"/>
        <v>2630.731540606055</v>
      </c>
      <c r="AT26" s="17">
        <f t="shared" si="28"/>
        <v>78.92194621818166</v>
      </c>
      <c r="AU26" s="17">
        <f t="shared" si="29"/>
        <v>902.5603079401557</v>
      </c>
      <c r="AV26" s="22">
        <f>SUM(INDEX(dGPAV,1):INDEX(dGPAV,1+Dur))/EaDt</f>
        <v>58906.55703825225</v>
      </c>
      <c r="AW26" s="22">
        <v>0</v>
      </c>
      <c r="AX26" s="17">
        <f t="shared" si="30"/>
        <v>0</v>
      </c>
      <c r="AY26" s="17">
        <f t="shared" si="31"/>
        <v>-399.71029768821643</v>
      </c>
      <c r="AZ26" s="22">
        <f>SUM(INDEX(dGAAV,1):INDEX(dGAAV,1+Dur))/EaDt</f>
        <v>117592.00930397584</v>
      </c>
    </row>
    <row r="27" spans="1:52" ht="11.25">
      <c r="A27">
        <v>18</v>
      </c>
      <c r="B27" s="27">
        <v>0.00085</v>
      </c>
      <c r="C27" s="20">
        <f t="shared" si="12"/>
        <v>7.086094381458796E-05</v>
      </c>
      <c r="D27" s="20">
        <f t="shared" si="13"/>
        <v>7.086596544378364E-05</v>
      </c>
      <c r="E27" s="20">
        <f t="shared" si="14"/>
        <v>0.0032737397821989145</v>
      </c>
      <c r="F27" s="20">
        <f t="shared" si="15"/>
        <v>0.0032737397821989145</v>
      </c>
      <c r="G27" s="20">
        <v>0</v>
      </c>
      <c r="H27" s="20">
        <v>0</v>
      </c>
      <c r="I27" s="20">
        <v>0</v>
      </c>
      <c r="J27" s="20">
        <v>0.03</v>
      </c>
      <c r="K27" s="20">
        <v>0.03</v>
      </c>
      <c r="L27" s="17">
        <f t="shared" si="0"/>
        <v>7.086596544378364E-05</v>
      </c>
      <c r="M27" s="17">
        <f t="shared" si="1"/>
        <v>0.9999291390561854</v>
      </c>
      <c r="N27" s="17">
        <f t="shared" si="2"/>
        <v>7.086094381458796E-05</v>
      </c>
      <c r="O27" s="17">
        <f t="shared" si="3"/>
        <v>0.0032737397821989145</v>
      </c>
      <c r="P27" s="17">
        <f t="shared" si="4"/>
        <v>0.9967369426185623</v>
      </c>
      <c r="Q27" s="17">
        <f t="shared" si="5"/>
        <v>0.9999291390561854</v>
      </c>
      <c r="R27" s="17">
        <f t="shared" si="6"/>
        <v>0.9966663128980735</v>
      </c>
      <c r="S27" s="17">
        <f t="shared" si="7"/>
        <v>0.9607211538461538</v>
      </c>
      <c r="T27" s="17">
        <f t="shared" si="8"/>
        <v>11.782403372874283</v>
      </c>
      <c r="U27" s="17">
        <f>PRODUCT(INDEX(vp12,1):INDEX(vp12,1+Dur))</f>
        <v>0.4710526067136081</v>
      </c>
      <c r="V27" s="17">
        <f t="shared" si="32"/>
        <v>0.4903114757365285</v>
      </c>
      <c r="W27" s="17">
        <f t="shared" si="9"/>
        <v>5.777047585477041</v>
      </c>
      <c r="X27" s="17">
        <f t="shared" si="10"/>
        <v>0.000408031256212845</v>
      </c>
      <c r="Y27" s="17">
        <f>SUM(INDEX(aDt,1+Dur):INDEX(aDt,EndtDur))</f>
        <v>11.275978728175781</v>
      </c>
      <c r="Z27" s="17">
        <f>SUM(INDEX(mCt,1+Dur):INDEX(mCt,EndtDur))</f>
        <v>0.05744655721128699</v>
      </c>
      <c r="AA27" s="17">
        <f t="shared" si="16"/>
        <v>0.005113233450200349</v>
      </c>
      <c r="AB27" s="17">
        <f>(mMt+aDtEnd)/SUM(INDEX(aDt,1+Dur):INDEX(aDt,IF(Dur&lt;EndtDur-7,7+Dur,EndtDur)))</f>
        <v>0.018885772158462506</v>
      </c>
      <c r="AC27" s="17">
        <f t="shared" si="17"/>
        <v>0.11759200930397587</v>
      </c>
      <c r="AD27" s="17">
        <f t="shared" si="18"/>
        <v>8.50397918973385</v>
      </c>
      <c r="AE27" s="17">
        <f t="shared" si="11"/>
        <v>0.0008431502718101053</v>
      </c>
      <c r="AF27" s="22">
        <f>SUM(INDEX(dV,1):INDEX(dV,1+Dur))/EaDt</f>
        <v>0.06310486506205935</v>
      </c>
      <c r="AG27" s="17">
        <f t="shared" si="19"/>
        <v>408.031256212845</v>
      </c>
      <c r="AH27" s="17">
        <f>SUM(INDEX(leNum,1+Dur):INDEX(leNum,EndtDur))</f>
        <v>57446.557211287</v>
      </c>
      <c r="AI27" s="17">
        <f t="shared" si="20"/>
        <v>0.47560213146443264</v>
      </c>
      <c r="AJ27" s="17">
        <f>SUM(INDEX(leDen,1+Dur):INDEX(leDen,EndtDur))</f>
        <v>10.937699366330508</v>
      </c>
      <c r="AK27" s="17">
        <f t="shared" si="21"/>
        <v>5271.374690928195</v>
      </c>
      <c r="AL27" s="17">
        <f t="shared" si="22"/>
        <v>121228.87557110915</v>
      </c>
      <c r="AM27" s="17">
        <f t="shared" si="23"/>
        <v>408.031256212845</v>
      </c>
      <c r="AN27" s="17">
        <f>SUM(INDEX(gtNum,1+Dur):INDEX(gtNum,EndtDur))</f>
        <v>57446.557211287</v>
      </c>
      <c r="AO27" s="17">
        <f t="shared" si="24"/>
        <v>0.47560213146443264</v>
      </c>
      <c r="AP27" s="17">
        <f>SUM(INDEX(gtDen,1+Dur):INDEX(gtDen,EndtDur))</f>
        <v>10.937699366330508</v>
      </c>
      <c r="AQ27" s="17">
        <f t="shared" si="25"/>
        <v>5271.374690928195</v>
      </c>
      <c r="AR27" s="17">
        <f t="shared" si="26"/>
        <v>121228.87557110915</v>
      </c>
      <c r="AS27" s="17">
        <f t="shared" si="27"/>
        <v>2630.731540606055</v>
      </c>
      <c r="AT27" s="17">
        <f t="shared" si="28"/>
        <v>78.92194621818166</v>
      </c>
      <c r="AU27" s="17">
        <f t="shared" si="29"/>
        <v>843.1502718101056</v>
      </c>
      <c r="AV27" s="22">
        <f>SUM(INDEX(dGPAV,1):INDEX(dGPAV,1+Dur))/EaDt</f>
        <v>63104.86506205937</v>
      </c>
      <c r="AW27" s="22">
        <v>0</v>
      </c>
      <c r="AX27" s="17">
        <f t="shared" si="30"/>
        <v>0</v>
      </c>
      <c r="AY27" s="17">
        <f t="shared" si="31"/>
        <v>-408.031256212845</v>
      </c>
      <c r="AZ27" s="22">
        <f>SUM(INDEX(dGAAV,1):INDEX(dGAAV,1+Dur))/EaDt</f>
        <v>121533.51779507156</v>
      </c>
    </row>
    <row r="28" spans="1:52" ht="11.25">
      <c r="A28">
        <v>19</v>
      </c>
      <c r="B28" s="27">
        <v>0.00088</v>
      </c>
      <c r="C28" s="20">
        <f t="shared" si="12"/>
        <v>7.33629277510639E-05</v>
      </c>
      <c r="D28" s="20">
        <f t="shared" si="13"/>
        <v>7.33683102651091E-05</v>
      </c>
      <c r="E28" s="20">
        <f t="shared" si="14"/>
        <v>0.0032737397821989145</v>
      </c>
      <c r="F28" s="20">
        <f t="shared" si="15"/>
        <v>0.0032737397821989145</v>
      </c>
      <c r="G28" s="20">
        <v>0</v>
      </c>
      <c r="H28" s="20">
        <v>0</v>
      </c>
      <c r="I28" s="20">
        <v>0</v>
      </c>
      <c r="J28" s="20">
        <v>0.03</v>
      </c>
      <c r="K28" s="20">
        <v>0.03</v>
      </c>
      <c r="L28" s="17">
        <f t="shared" si="0"/>
        <v>7.33683102651091E-05</v>
      </c>
      <c r="M28" s="17">
        <f t="shared" si="1"/>
        <v>0.9999266370722488</v>
      </c>
      <c r="N28" s="17">
        <f t="shared" si="2"/>
        <v>7.33629277510639E-05</v>
      </c>
      <c r="O28" s="17">
        <f t="shared" si="3"/>
        <v>0.003273739782198914</v>
      </c>
      <c r="P28" s="17">
        <f t="shared" si="4"/>
        <v>0.9967369426185623</v>
      </c>
      <c r="Q28" s="17">
        <f t="shared" si="5"/>
        <v>0.9999266370722489</v>
      </c>
      <c r="R28" s="17">
        <f t="shared" si="6"/>
        <v>0.9966638190782541</v>
      </c>
      <c r="S28" s="17">
        <f t="shared" si="7"/>
        <v>0.9606923076923062</v>
      </c>
      <c r="T28" s="17">
        <f t="shared" si="8"/>
        <v>11.782242399229034</v>
      </c>
      <c r="U28" s="17">
        <f>PRODUCT(INDEX(vp12,1):INDEX(vp12,1+Dur))</f>
        <v>0.4525366157881725</v>
      </c>
      <c r="V28" s="17">
        <f t="shared" si="32"/>
        <v>0.4710526067136081</v>
      </c>
      <c r="W28" s="17">
        <f t="shared" si="9"/>
        <v>5.5500559950884325</v>
      </c>
      <c r="X28" s="17">
        <f t="shared" si="10"/>
        <v>0.0004058397432692936</v>
      </c>
      <c r="Y28" s="17">
        <f>SUM(INDEX(aDt,1+Dur):INDEX(aDt,EndtDur))</f>
        <v>10.785667252439252</v>
      </c>
      <c r="Z28" s="17">
        <f>SUM(INDEX(mCt,1+Dur):INDEX(mCt,EndtDur))</f>
        <v>0.057038525955074144</v>
      </c>
      <c r="AA28" s="17">
        <f t="shared" si="16"/>
        <v>0.005307847815117416</v>
      </c>
      <c r="AB28" s="17">
        <f>(mMt+aDtEnd)/SUM(INDEX(aDt,1+Dur):INDEX(aDt,IF(Dur&lt;EndtDur-7,7+Dur,EndtDur)))</f>
        <v>0.019519807337865663</v>
      </c>
      <c r="AC28" s="17">
        <f t="shared" si="17"/>
        <v>0.1215335177950716</v>
      </c>
      <c r="AD28" s="17">
        <f t="shared" si="18"/>
        <v>8.22818279387081</v>
      </c>
      <c r="AE28" s="17">
        <f t="shared" si="11"/>
        <v>0.0007961968180039088</v>
      </c>
      <c r="AF28" s="22">
        <f>SUM(INDEX(dV,1):INDEX(dV,1+Dur))/EaDt</f>
        <v>0.06744627271461374</v>
      </c>
      <c r="AG28" s="17">
        <f t="shared" si="19"/>
        <v>405.83974326929365</v>
      </c>
      <c r="AH28" s="17">
        <f>SUM(INDEX(leNum,1+Dur):INDEX(leNum,EndtDur))</f>
        <v>57038.52595507415</v>
      </c>
      <c r="AI28" s="17">
        <f t="shared" si="20"/>
        <v>0.45692102851219984</v>
      </c>
      <c r="AJ28" s="17">
        <f>SUM(INDEX(leDen,1+Dur):INDEX(leDen,EndtDur))</f>
        <v>10.462097234866073</v>
      </c>
      <c r="AK28" s="17">
        <f t="shared" si="21"/>
        <v>5472.008056822079</v>
      </c>
      <c r="AL28" s="17">
        <f t="shared" si="22"/>
        <v>125292.28638667174</v>
      </c>
      <c r="AM28" s="17">
        <f t="shared" si="23"/>
        <v>405.83974326929365</v>
      </c>
      <c r="AN28" s="17">
        <f>SUM(INDEX(gtNum,1+Dur):INDEX(gtNum,EndtDur))</f>
        <v>57038.52595507415</v>
      </c>
      <c r="AO28" s="17">
        <f t="shared" si="24"/>
        <v>0.45692102851219984</v>
      </c>
      <c r="AP28" s="17">
        <f>SUM(INDEX(gtDen,1+Dur):INDEX(gtDen,EndtDur))</f>
        <v>10.462097234866073</v>
      </c>
      <c r="AQ28" s="17">
        <f t="shared" si="25"/>
        <v>5472.008056822079</v>
      </c>
      <c r="AR28" s="17">
        <f t="shared" si="26"/>
        <v>125292.28638667174</v>
      </c>
      <c r="AS28" s="17">
        <f t="shared" si="27"/>
        <v>2630.731540606055</v>
      </c>
      <c r="AT28" s="17">
        <f t="shared" si="28"/>
        <v>78.92194621818166</v>
      </c>
      <c r="AU28" s="17">
        <f t="shared" si="29"/>
        <v>796.1968180039091</v>
      </c>
      <c r="AV28" s="22">
        <f>SUM(INDEX(dGPAV,1):INDEX(dGPAV,1+Dur))/EaDt</f>
        <v>67446.27271461375</v>
      </c>
      <c r="AW28" s="22">
        <v>0</v>
      </c>
      <c r="AX28" s="17">
        <f t="shared" si="30"/>
        <v>0</v>
      </c>
      <c r="AY28" s="17">
        <f t="shared" si="31"/>
        <v>-405.83974326929365</v>
      </c>
      <c r="AZ28" s="22">
        <f>SUM(INDEX(dGAAV,1):INDEX(dGAAV,1+Dur))/EaDt</f>
        <v>125609.37310712854</v>
      </c>
    </row>
    <row r="29" spans="1:52" ht="11.25">
      <c r="A29">
        <v>20</v>
      </c>
      <c r="B29" s="27">
        <v>0.00089</v>
      </c>
      <c r="C29" s="20">
        <f t="shared" si="12"/>
        <v>7.419693769994407E-05</v>
      </c>
      <c r="D29" s="20">
        <f t="shared" si="13"/>
        <v>7.420244329400634E-05</v>
      </c>
      <c r="E29" s="20">
        <f t="shared" si="14"/>
        <v>0.0032737397821989145</v>
      </c>
      <c r="F29" s="20">
        <f t="shared" si="15"/>
        <v>0.0032737397821989145</v>
      </c>
      <c r="G29" s="20">
        <v>0</v>
      </c>
      <c r="H29" s="20">
        <v>0</v>
      </c>
      <c r="I29" s="20">
        <v>0</v>
      </c>
      <c r="J29" s="20">
        <v>0.03</v>
      </c>
      <c r="K29" s="20">
        <v>0.03</v>
      </c>
      <c r="L29" s="17">
        <f t="shared" si="0"/>
        <v>7.420244329400634E-05</v>
      </c>
      <c r="M29" s="17">
        <f t="shared" si="1"/>
        <v>0.9999258030623001</v>
      </c>
      <c r="N29" s="17">
        <f t="shared" si="2"/>
        <v>7.419693769994407E-05</v>
      </c>
      <c r="O29" s="17">
        <f t="shared" si="3"/>
        <v>0.0032737397821989145</v>
      </c>
      <c r="P29" s="17">
        <f t="shared" si="4"/>
        <v>0.9967369426185623</v>
      </c>
      <c r="Q29" s="17">
        <f t="shared" si="5"/>
        <v>0.9999258030623001</v>
      </c>
      <c r="R29" s="17">
        <f t="shared" si="6"/>
        <v>0.9966629877897276</v>
      </c>
      <c r="S29" s="17">
        <f t="shared" si="7"/>
        <v>0.960682692307692</v>
      </c>
      <c r="T29" s="17">
        <f t="shared" si="8"/>
        <v>11.782188740957212</v>
      </c>
      <c r="U29" s="17">
        <f>PRODUCT(INDEX(vp12,1):INDEX(vp12,1+Dur))</f>
        <v>0.4347440944231932</v>
      </c>
      <c r="V29" s="17">
        <f t="shared" si="32"/>
        <v>0.4525366157881725</v>
      </c>
      <c r="W29" s="17">
        <f t="shared" si="9"/>
        <v>5.331871819410286</v>
      </c>
      <c r="X29" s="17">
        <f t="shared" si="10"/>
        <v>0.0003943176677730598</v>
      </c>
      <c r="Y29" s="17">
        <f>SUM(INDEX(aDt,1+Dur):INDEX(aDt,EndtDur))</f>
        <v>10.314614645725646</v>
      </c>
      <c r="Z29" s="17">
        <f>SUM(INDEX(mCt,1+Dur):INDEX(mCt,EndtDur))</f>
        <v>0.056632686211804846</v>
      </c>
      <c r="AA29" s="17">
        <f t="shared" si="16"/>
        <v>0.005510902982762366</v>
      </c>
      <c r="AB29" s="17">
        <f>(mMt+aDtEnd)/SUM(INDEX(aDt,1+Dur):INDEX(aDt,IF(Dur&lt;EndtDur-7,7+Dur,EndtDur)))</f>
        <v>0.02017525559338709</v>
      </c>
      <c r="AC29" s="17">
        <f t="shared" si="17"/>
        <v>0.12560937310712858</v>
      </c>
      <c r="AD29" s="17">
        <f t="shared" si="18"/>
        <v>7.961189322608346</v>
      </c>
      <c r="AE29" s="17">
        <f t="shared" si="11"/>
        <v>0.0007604696102070175</v>
      </c>
      <c r="AF29" s="22">
        <f>SUM(INDEX(dV,1):INDEX(dV,1+Dur))/EaDt</f>
        <v>0.07195584255953863</v>
      </c>
      <c r="AG29" s="17">
        <f t="shared" si="19"/>
        <v>394.31766777305984</v>
      </c>
      <c r="AH29" s="17">
        <f>SUM(INDEX(leNum,1+Dur):INDEX(leNum,EndtDur))</f>
        <v>56632.68621180486</v>
      </c>
      <c r="AI29" s="17">
        <f t="shared" si="20"/>
        <v>0.43896051731452734</v>
      </c>
      <c r="AJ29" s="17">
        <f>SUM(INDEX(leDen,1+Dur):INDEX(leDen,EndtDur))</f>
        <v>10.005176206353877</v>
      </c>
      <c r="AK29" s="17">
        <f t="shared" si="21"/>
        <v>5681.343281198317</v>
      </c>
      <c r="AL29" s="17">
        <f t="shared" si="22"/>
        <v>129494.19907951402</v>
      </c>
      <c r="AM29" s="17">
        <f t="shared" si="23"/>
        <v>394.31766777305984</v>
      </c>
      <c r="AN29" s="17">
        <f>SUM(INDEX(gtNum,1+Dur):INDEX(gtNum,EndtDur))</f>
        <v>56632.68621180486</v>
      </c>
      <c r="AO29" s="17">
        <f t="shared" si="24"/>
        <v>0.43896051731452734</v>
      </c>
      <c r="AP29" s="17">
        <f>SUM(INDEX(gtDen,1+Dur):INDEX(gtDen,EndtDur))</f>
        <v>10.005176206353877</v>
      </c>
      <c r="AQ29" s="17">
        <f t="shared" si="25"/>
        <v>5681.343281198317</v>
      </c>
      <c r="AR29" s="17">
        <f t="shared" si="26"/>
        <v>129494.19907951402</v>
      </c>
      <c r="AS29" s="17">
        <f t="shared" si="27"/>
        <v>2630.731540606055</v>
      </c>
      <c r="AT29" s="17">
        <f t="shared" si="28"/>
        <v>78.92194621818166</v>
      </c>
      <c r="AU29" s="17">
        <f t="shared" si="29"/>
        <v>760.4696102070175</v>
      </c>
      <c r="AV29" s="22">
        <f>SUM(INDEX(dGPAV,1):INDEX(dGPAV,1+Dur))/EaDt</f>
        <v>71955.84255953864</v>
      </c>
      <c r="AW29" s="22">
        <v>0</v>
      </c>
      <c r="AX29" s="17">
        <f t="shared" si="30"/>
        <v>0</v>
      </c>
      <c r="AY29" s="17">
        <f t="shared" si="31"/>
        <v>-394.31766777305984</v>
      </c>
      <c r="AZ29" s="22">
        <f>SUM(INDEX(dGAAV,1):INDEX(dGAAV,1+Dur))/EaDt</f>
        <v>129843.1046528537</v>
      </c>
    </row>
    <row r="30" spans="1:52" ht="11.25">
      <c r="A30">
        <v>21</v>
      </c>
      <c r="B30" s="27">
        <v>0.00091</v>
      </c>
      <c r="C30" s="20">
        <f t="shared" si="12"/>
        <v>7.586498055367485E-05</v>
      </c>
      <c r="D30" s="20">
        <f t="shared" si="13"/>
        <v>7.587073648562293E-05</v>
      </c>
      <c r="E30" s="20">
        <f t="shared" si="14"/>
        <v>0.0032737397821989145</v>
      </c>
      <c r="F30" s="20">
        <f t="shared" si="15"/>
        <v>0.0032737397821989145</v>
      </c>
      <c r="G30" s="20">
        <v>0</v>
      </c>
      <c r="H30" s="20">
        <v>0</v>
      </c>
      <c r="I30" s="20">
        <v>0</v>
      </c>
      <c r="J30" s="20">
        <v>0.03</v>
      </c>
      <c r="K30" s="20">
        <v>0.03</v>
      </c>
      <c r="L30" s="17">
        <f t="shared" si="0"/>
        <v>7.587073648562293E-05</v>
      </c>
      <c r="M30" s="17">
        <f t="shared" si="1"/>
        <v>0.9999241350194463</v>
      </c>
      <c r="N30" s="17">
        <f t="shared" si="2"/>
        <v>7.586498055367485E-05</v>
      </c>
      <c r="O30" s="17">
        <f t="shared" si="3"/>
        <v>0.0032737397821989145</v>
      </c>
      <c r="P30" s="17">
        <f t="shared" si="4"/>
        <v>0.9967369426185623</v>
      </c>
      <c r="Q30" s="17">
        <f t="shared" si="5"/>
        <v>0.9999241350194463</v>
      </c>
      <c r="R30" s="17">
        <f t="shared" si="6"/>
        <v>0.9966613251897933</v>
      </c>
      <c r="S30" s="17">
        <f t="shared" si="7"/>
        <v>0.9606634615384596</v>
      </c>
      <c r="T30" s="17">
        <f t="shared" si="8"/>
        <v>11.78208142382859</v>
      </c>
      <c r="U30" s="17">
        <f>PRODUCT(INDEX(vp12,1):INDEX(vp12,1+Dur))</f>
        <v>0.4176427666319877</v>
      </c>
      <c r="V30" s="17">
        <f t="shared" si="32"/>
        <v>0.4347440944231932</v>
      </c>
      <c r="W30" s="17">
        <f t="shared" si="9"/>
        <v>5.122190319022686</v>
      </c>
      <c r="X30" s="17">
        <f t="shared" si="10"/>
        <v>0.0003873268615893783</v>
      </c>
      <c r="Y30" s="17">
        <f>SUM(INDEX(aDt,1+Dur):INDEX(aDt,EndtDur))</f>
        <v>9.862078029937473</v>
      </c>
      <c r="Z30" s="17">
        <f>SUM(INDEX(mCt,1+Dur):INDEX(mCt,EndtDur))</f>
        <v>0.056238368544031796</v>
      </c>
      <c r="AA30" s="17">
        <f t="shared" si="16"/>
        <v>0.005723796017233367</v>
      </c>
      <c r="AB30" s="17">
        <f>(mMt+aDtEnd)/SUM(INDEX(aDt,1+Dur):INDEX(aDt,IF(Dur&lt;EndtDur-7,7+Dur,EndtDur)))</f>
        <v>0.020856336742313075</v>
      </c>
      <c r="AC30" s="17">
        <f t="shared" si="17"/>
        <v>0.12984310465285376</v>
      </c>
      <c r="AD30" s="17">
        <f t="shared" si="18"/>
        <v>7.701602658636224</v>
      </c>
      <c r="AE30" s="17">
        <f t="shared" si="11"/>
        <v>0.0007220572896631935</v>
      </c>
      <c r="AF30" s="22">
        <f>SUM(INDEX(dV,1):INDEX(dV,1+Dur))/EaDt</f>
        <v>0.07663112463257116</v>
      </c>
      <c r="AG30" s="17">
        <f t="shared" si="19"/>
        <v>387.3268615893783</v>
      </c>
      <c r="AH30" s="17">
        <f>SUM(INDEX(leNum,1+Dur):INDEX(leNum,EndtDur))</f>
        <v>56238.36854403179</v>
      </c>
      <c r="AI30" s="17">
        <f t="shared" si="20"/>
        <v>0.4217017715904974</v>
      </c>
      <c r="AJ30" s="17">
        <f>SUM(INDEX(leDen,1+Dur):INDEX(leDen,EndtDur))</f>
        <v>9.566215689039348</v>
      </c>
      <c r="AK30" s="17">
        <f t="shared" si="21"/>
        <v>5900.820636323059</v>
      </c>
      <c r="AL30" s="17">
        <f t="shared" si="22"/>
        <v>133858.87077613786</v>
      </c>
      <c r="AM30" s="17">
        <f t="shared" si="23"/>
        <v>387.3268615893783</v>
      </c>
      <c r="AN30" s="17">
        <f>SUM(INDEX(gtNum,1+Dur):INDEX(gtNum,EndtDur))</f>
        <v>56238.36854403179</v>
      </c>
      <c r="AO30" s="17">
        <f t="shared" si="24"/>
        <v>0.4217017715904974</v>
      </c>
      <c r="AP30" s="17">
        <f>SUM(INDEX(gtDen,1+Dur):INDEX(gtDen,EndtDur))</f>
        <v>9.566215689039348</v>
      </c>
      <c r="AQ30" s="17">
        <f t="shared" si="25"/>
        <v>5900.820636323059</v>
      </c>
      <c r="AR30" s="17">
        <f t="shared" si="26"/>
        <v>133858.87077613786</v>
      </c>
      <c r="AS30" s="17">
        <f t="shared" si="27"/>
        <v>2630.731540606055</v>
      </c>
      <c r="AT30" s="17">
        <f t="shared" si="28"/>
        <v>78.92194621818166</v>
      </c>
      <c r="AU30" s="17">
        <f t="shared" si="29"/>
        <v>722.0572896631936</v>
      </c>
      <c r="AV30" s="22">
        <f>SUM(INDEX(dGPAV,1):INDEX(dGPAV,1+Dur))/EaDt</f>
        <v>76631.12463257115</v>
      </c>
      <c r="AW30" s="22">
        <v>0</v>
      </c>
      <c r="AX30" s="17">
        <f t="shared" si="30"/>
        <v>0</v>
      </c>
      <c r="AY30" s="17">
        <f t="shared" si="31"/>
        <v>-387.3268615893783</v>
      </c>
      <c r="AZ30" s="22">
        <f>SUM(INDEX(dGAAV,1):INDEX(dGAAV,1+Dur))/EaDt</f>
        <v>134232.41240332695</v>
      </c>
    </row>
    <row r="31" spans="1:52" ht="11.25">
      <c r="A31">
        <v>22</v>
      </c>
      <c r="B31" s="27">
        <v>0.00092</v>
      </c>
      <c r="C31" s="20">
        <f t="shared" si="12"/>
        <v>7.669901345874752E-05</v>
      </c>
      <c r="D31" s="20">
        <f t="shared" si="13"/>
        <v>7.670489664864792E-05</v>
      </c>
      <c r="E31" s="20">
        <f t="shared" si="14"/>
        <v>0.0032737397821989145</v>
      </c>
      <c r="F31" s="20">
        <f t="shared" si="15"/>
        <v>0.0032737397821989145</v>
      </c>
      <c r="G31" s="20">
        <v>0</v>
      </c>
      <c r="H31" s="20">
        <v>0</v>
      </c>
      <c r="I31" s="20">
        <v>0</v>
      </c>
      <c r="J31" s="20">
        <v>0.03</v>
      </c>
      <c r="K31" s="20">
        <v>0.03</v>
      </c>
      <c r="L31" s="17">
        <f t="shared" si="0"/>
        <v>7.670489664864792E-05</v>
      </c>
      <c r="M31" s="17">
        <f t="shared" si="1"/>
        <v>0.9999233009865414</v>
      </c>
      <c r="N31" s="17">
        <f t="shared" si="2"/>
        <v>7.669901345874752E-05</v>
      </c>
      <c r="O31" s="17">
        <f t="shared" si="3"/>
        <v>0.0032737397821989145</v>
      </c>
      <c r="P31" s="17">
        <f t="shared" si="4"/>
        <v>0.9967369426185623</v>
      </c>
      <c r="Q31" s="17">
        <f t="shared" si="5"/>
        <v>0.9999233009865413</v>
      </c>
      <c r="R31" s="17">
        <f t="shared" si="6"/>
        <v>0.9966604938783855</v>
      </c>
      <c r="S31" s="17">
        <f t="shared" si="7"/>
        <v>0.9606538461538452</v>
      </c>
      <c r="T31" s="17">
        <f t="shared" si="8"/>
        <v>11.782027764971684</v>
      </c>
      <c r="U31" s="17">
        <f>PRODUCT(INDEX(vp12,1):INDEX(vp12,1+Dur))</f>
        <v>0.40121013008335177</v>
      </c>
      <c r="V31" s="17">
        <f t="shared" si="32"/>
        <v>0.4176427666319877</v>
      </c>
      <c r="W31" s="17">
        <f t="shared" si="9"/>
        <v>4.920678672297668</v>
      </c>
      <c r="X31" s="17">
        <f t="shared" si="10"/>
        <v>0.00037617968531167083</v>
      </c>
      <c r="Y31" s="17">
        <f>SUM(INDEX(aDt,1+Dur):INDEX(aDt,EndtDur))</f>
        <v>9.42733393551428</v>
      </c>
      <c r="Z31" s="17">
        <f>SUM(INDEX(mCt,1+Dur):INDEX(mCt,EndtDur))</f>
        <v>0.05585104168244242</v>
      </c>
      <c r="AA31" s="17">
        <f t="shared" si="16"/>
        <v>0.005946664928948777</v>
      </c>
      <c r="AB31" s="17">
        <f>(mMt+aDtEnd)/SUM(INDEX(aDt,1+Dur):INDEX(aDt,IF(Dur&lt;EndtDur-7,7+Dur,EndtDur)))</f>
        <v>0.021562554870662262</v>
      </c>
      <c r="AC31" s="17">
        <f t="shared" si="17"/>
        <v>0.134232412403327</v>
      </c>
      <c r="AD31" s="17">
        <f t="shared" si="18"/>
        <v>7.449765537963427</v>
      </c>
      <c r="AE31" s="17">
        <f t="shared" si="11"/>
        <v>0.0006895651336065308</v>
      </c>
      <c r="AF31" s="22">
        <f>SUM(INDEX(dV,1):INDEX(dV,1+Dur))/EaDt</f>
        <v>0.0814884709627895</v>
      </c>
      <c r="AG31" s="17">
        <f t="shared" si="19"/>
        <v>376.1796853116708</v>
      </c>
      <c r="AH31" s="17">
        <f>SUM(INDEX(leNum,1+Dur):INDEX(leNum,EndtDur))</f>
        <v>55851.04168244242</v>
      </c>
      <c r="AI31" s="17">
        <f t="shared" si="20"/>
        <v>0.405113483633028</v>
      </c>
      <c r="AJ31" s="17">
        <f>SUM(INDEX(leDen,1+Dur):INDEX(leDen,EndtDur))</f>
        <v>9.144513917448853</v>
      </c>
      <c r="AK31" s="17">
        <f t="shared" si="21"/>
        <v>6130.58240097812</v>
      </c>
      <c r="AL31" s="17">
        <f t="shared" si="22"/>
        <v>138383.93031270825</v>
      </c>
      <c r="AM31" s="17">
        <f t="shared" si="23"/>
        <v>376.1796853116708</v>
      </c>
      <c r="AN31" s="17">
        <f>SUM(INDEX(gtNum,1+Dur):INDEX(gtNum,EndtDur))</f>
        <v>55851.04168244242</v>
      </c>
      <c r="AO31" s="17">
        <f t="shared" si="24"/>
        <v>0.405113483633028</v>
      </c>
      <c r="AP31" s="17">
        <f>SUM(INDEX(gtDen,1+Dur):INDEX(gtDen,EndtDur))</f>
        <v>9.144513917448853</v>
      </c>
      <c r="AQ31" s="17">
        <f t="shared" si="25"/>
        <v>6130.58240097812</v>
      </c>
      <c r="AR31" s="17">
        <f t="shared" si="26"/>
        <v>138383.93031270825</v>
      </c>
      <c r="AS31" s="17">
        <f t="shared" si="27"/>
        <v>2630.731540606055</v>
      </c>
      <c r="AT31" s="17">
        <f t="shared" si="28"/>
        <v>78.92194621818166</v>
      </c>
      <c r="AU31" s="17">
        <f t="shared" si="29"/>
        <v>689.5651336065308</v>
      </c>
      <c r="AV31" s="22">
        <f>SUM(INDEX(dGPAV,1):INDEX(dGPAV,1+Dur))/EaDt</f>
        <v>81488.4709627895</v>
      </c>
      <c r="AW31" s="22">
        <v>0</v>
      </c>
      <c r="AX31" s="17">
        <f t="shared" si="30"/>
        <v>0</v>
      </c>
      <c r="AY31" s="17">
        <f t="shared" si="31"/>
        <v>-376.1796853116708</v>
      </c>
      <c r="AZ31" s="22">
        <f>SUM(INDEX(dGAAV,1):INDEX(dGAAV,1+Dur))/EaDt</f>
        <v>138792.64810918688</v>
      </c>
    </row>
    <row r="32" spans="1:52" ht="11.25">
      <c r="A32">
        <v>23</v>
      </c>
      <c r="B32" s="27">
        <v>0.00093</v>
      </c>
      <c r="C32" s="20">
        <f t="shared" si="12"/>
        <v>7.753305401625443E-05</v>
      </c>
      <c r="D32" s="20">
        <f t="shared" si="13"/>
        <v>7.753906585683589E-05</v>
      </c>
      <c r="E32" s="20">
        <f t="shared" si="14"/>
        <v>0.0032737397821989145</v>
      </c>
      <c r="F32" s="20">
        <f t="shared" si="15"/>
        <v>0.0032737397821989145</v>
      </c>
      <c r="G32" s="20">
        <v>0</v>
      </c>
      <c r="H32" s="20">
        <v>0</v>
      </c>
      <c r="I32" s="20">
        <v>0</v>
      </c>
      <c r="J32" s="20">
        <v>0.03</v>
      </c>
      <c r="K32" s="20">
        <v>0.03</v>
      </c>
      <c r="L32" s="17">
        <f t="shared" si="0"/>
        <v>7.753906585683589E-05</v>
      </c>
      <c r="M32" s="17">
        <f t="shared" si="1"/>
        <v>0.9999224669459836</v>
      </c>
      <c r="N32" s="17">
        <f t="shared" si="2"/>
        <v>7.753305401625443E-05</v>
      </c>
      <c r="O32" s="17">
        <f t="shared" si="3"/>
        <v>0.0032737397821989145</v>
      </c>
      <c r="P32" s="17">
        <f t="shared" si="4"/>
        <v>0.9967369426185623</v>
      </c>
      <c r="Q32" s="17">
        <f t="shared" si="5"/>
        <v>0.9999224669459837</v>
      </c>
      <c r="R32" s="17">
        <f t="shared" si="6"/>
        <v>0.9966596625593502</v>
      </c>
      <c r="S32" s="17">
        <f t="shared" si="7"/>
        <v>0.9606442307692301</v>
      </c>
      <c r="T32" s="17">
        <f t="shared" si="8"/>
        <v>11.781974105919781</v>
      </c>
      <c r="U32" s="17">
        <f>PRODUCT(INDEX(vp12,1):INDEX(vp12,1+Dur))</f>
        <v>0.3854201967907442</v>
      </c>
      <c r="V32" s="17">
        <f t="shared" si="32"/>
        <v>0.40121013008335177</v>
      </c>
      <c r="W32" s="17">
        <f t="shared" si="9"/>
        <v>4.727047363674758</v>
      </c>
      <c r="X32" s="17">
        <f t="shared" si="10"/>
        <v>0.0003653065001629089</v>
      </c>
      <c r="Y32" s="17">
        <f>SUM(INDEX(aDt,1+Dur):INDEX(aDt,EndtDur))</f>
        <v>9.009691168882291</v>
      </c>
      <c r="Z32" s="17">
        <f>SUM(INDEX(mCt,1+Dur):INDEX(mCt,EndtDur))</f>
        <v>0.055474861997130746</v>
      </c>
      <c r="AA32" s="17">
        <f t="shared" si="16"/>
        <v>0.006180568829575967</v>
      </c>
      <c r="AB32" s="17">
        <f>(mMt+aDtEnd)/SUM(INDEX(aDt,1+Dur):INDEX(aDt,IF(Dur&lt;EndtDur-7,7+Dur,EndtDur)))</f>
        <v>0.02229655784475696</v>
      </c>
      <c r="AC32" s="17">
        <f t="shared" si="17"/>
        <v>0.13879264810918693</v>
      </c>
      <c r="AD32" s="17">
        <f t="shared" si="18"/>
        <v>7.204992581547324</v>
      </c>
      <c r="AE32" s="17">
        <f t="shared" si="11"/>
        <v>0.0006585053591493949</v>
      </c>
      <c r="AF32" s="22">
        <f>SUM(INDEX(dV,1):INDEX(dV,1+Dur))/EaDt</f>
        <v>0.08653543761364339</v>
      </c>
      <c r="AG32" s="17">
        <f t="shared" si="19"/>
        <v>365.3065001629089</v>
      </c>
      <c r="AH32" s="17">
        <f>SUM(INDEX(leNum,1+Dur):INDEX(leNum,EndtDur))</f>
        <v>55474.86199713075</v>
      </c>
      <c r="AI32" s="17">
        <f t="shared" si="20"/>
        <v>0.3891738261808512</v>
      </c>
      <c r="AJ32" s="17">
        <f>SUM(INDEX(leDen,1+Dur):INDEX(leDen,EndtDur))</f>
        <v>8.739400433815822</v>
      </c>
      <c r="AK32" s="17">
        <f t="shared" si="21"/>
        <v>6371.720442861822</v>
      </c>
      <c r="AL32" s="17">
        <f t="shared" si="22"/>
        <v>143085.20423627517</v>
      </c>
      <c r="AM32" s="17">
        <f t="shared" si="23"/>
        <v>365.3065001629089</v>
      </c>
      <c r="AN32" s="17">
        <f>SUM(INDEX(gtNum,1+Dur):INDEX(gtNum,EndtDur))</f>
        <v>55474.86199713075</v>
      </c>
      <c r="AO32" s="17">
        <f t="shared" si="24"/>
        <v>0.3891738261808512</v>
      </c>
      <c r="AP32" s="17">
        <f>SUM(INDEX(gtDen,1+Dur):INDEX(gtDen,EndtDur))</f>
        <v>8.739400433815822</v>
      </c>
      <c r="AQ32" s="17">
        <f t="shared" si="25"/>
        <v>6371.720442861822</v>
      </c>
      <c r="AR32" s="17">
        <f t="shared" si="26"/>
        <v>143085.20423627517</v>
      </c>
      <c r="AS32" s="17">
        <f t="shared" si="27"/>
        <v>2630.731540606055</v>
      </c>
      <c r="AT32" s="17">
        <f t="shared" si="28"/>
        <v>78.92194621818166</v>
      </c>
      <c r="AU32" s="17">
        <f t="shared" si="29"/>
        <v>658.505359149395</v>
      </c>
      <c r="AV32" s="22">
        <f>SUM(INDEX(dGPAV,1):INDEX(dGPAV,1+Dur))/EaDt</f>
        <v>86535.4376136434</v>
      </c>
      <c r="AW32" s="22">
        <v>0</v>
      </c>
      <c r="AX32" s="17">
        <f t="shared" si="30"/>
        <v>0</v>
      </c>
      <c r="AY32" s="17">
        <f t="shared" si="31"/>
        <v>-365.3065001629089</v>
      </c>
      <c r="AZ32" s="22">
        <f>SUM(INDEX(dGAAV,1):INDEX(dGAAV,1+Dur))/EaDt</f>
        <v>143530.90565300995</v>
      </c>
    </row>
    <row r="33" spans="1:52" ht="11.25">
      <c r="A33">
        <v>24</v>
      </c>
      <c r="B33" s="27">
        <v>0.00095</v>
      </c>
      <c r="C33" s="20">
        <f t="shared" si="12"/>
        <v>7.920115808890404E-05</v>
      </c>
      <c r="D33" s="20">
        <f t="shared" si="13"/>
        <v>7.92074314092009E-05</v>
      </c>
      <c r="E33" s="20">
        <f t="shared" si="14"/>
        <v>0.0032737397821989145</v>
      </c>
      <c r="F33" s="20">
        <f t="shared" si="15"/>
        <v>0.0032737397821989145</v>
      </c>
      <c r="G33" s="20">
        <v>0</v>
      </c>
      <c r="H33" s="20">
        <v>0</v>
      </c>
      <c r="I33" s="20">
        <v>0</v>
      </c>
      <c r="J33" s="20">
        <v>0.03</v>
      </c>
      <c r="K33" s="20">
        <v>0.03</v>
      </c>
      <c r="L33" s="17">
        <f t="shared" si="0"/>
        <v>7.92074314092009E-05</v>
      </c>
      <c r="M33" s="17">
        <f t="shared" si="1"/>
        <v>0.9999207988419112</v>
      </c>
      <c r="N33" s="17">
        <f t="shared" si="2"/>
        <v>7.920115808890406E-05</v>
      </c>
      <c r="O33" s="17">
        <f t="shared" si="3"/>
        <v>0.0032737397821989145</v>
      </c>
      <c r="P33" s="17">
        <f t="shared" si="4"/>
        <v>0.9967369426185623</v>
      </c>
      <c r="Q33" s="17">
        <f t="shared" si="5"/>
        <v>0.9999207988419111</v>
      </c>
      <c r="R33" s="17">
        <f t="shared" si="6"/>
        <v>0.9966579998983969</v>
      </c>
      <c r="S33" s="17">
        <f t="shared" si="7"/>
        <v>0.9606249999999995</v>
      </c>
      <c r="T33" s="17">
        <f t="shared" si="8"/>
        <v>11.781866787230998</v>
      </c>
      <c r="U33" s="17">
        <f>PRODUCT(INDEX(vp12,1):INDEX(vp12,1+Dur))</f>
        <v>0.37024427654210845</v>
      </c>
      <c r="V33" s="17">
        <f t="shared" si="32"/>
        <v>0.3854201967907442</v>
      </c>
      <c r="W33" s="17">
        <f t="shared" si="9"/>
        <v>4.540969415696904</v>
      </c>
      <c r="X33" s="17">
        <f t="shared" si="10"/>
        <v>0.00035847647786292635</v>
      </c>
      <c r="Y33" s="17">
        <f>SUM(INDEX(aDt,1+Dur):INDEX(aDt,EndtDur))</f>
        <v>8.608481038798942</v>
      </c>
      <c r="Z33" s="17">
        <f>SUM(INDEX(mCt,1+Dur):INDEX(mCt,EndtDur))</f>
        <v>0.05510955549696784</v>
      </c>
      <c r="AA33" s="17">
        <f t="shared" si="16"/>
        <v>0.006426187111641135</v>
      </c>
      <c r="AB33" s="17">
        <f>(mMt+aDtEnd)/SUM(INDEX(aDt,1+Dur):INDEX(aDt,IF(Dur&lt;EndtDur-7,7+Dur,EndtDur)))</f>
        <v>0.023059467709956514</v>
      </c>
      <c r="AC33" s="17">
        <f t="shared" si="17"/>
        <v>0.14353090565301</v>
      </c>
      <c r="AD33" s="17">
        <f t="shared" si="18"/>
        <v>6.967140599095279</v>
      </c>
      <c r="AE33" s="17">
        <f t="shared" si="11"/>
        <v>0.0006250424781785567</v>
      </c>
      <c r="AF33" s="22">
        <f>SUM(INDEX(dV,1):INDEX(dV,1+Dur))/EaDt</f>
        <v>0.09177062287075717</v>
      </c>
      <c r="AG33" s="17">
        <f t="shared" si="19"/>
        <v>358.47647786292634</v>
      </c>
      <c r="AH33" s="17">
        <f>SUM(INDEX(leNum,1+Dur):INDEX(leNum,EndtDur))</f>
        <v>55109.55549696784</v>
      </c>
      <c r="AI33" s="17">
        <f t="shared" si="20"/>
        <v>0.37385759088702186</v>
      </c>
      <c r="AJ33" s="17">
        <f>SUM(INDEX(leDen,1+Dur):INDEX(leDen,EndtDur))</f>
        <v>8.350226607634973</v>
      </c>
      <c r="AK33" s="17">
        <f t="shared" si="21"/>
        <v>6624.935166640345</v>
      </c>
      <c r="AL33" s="17">
        <f t="shared" si="22"/>
        <v>147970.00582784534</v>
      </c>
      <c r="AM33" s="17">
        <f t="shared" si="23"/>
        <v>358.47647786292634</v>
      </c>
      <c r="AN33" s="17">
        <f>SUM(INDEX(gtNum,1+Dur):INDEX(gtNum,EndtDur))</f>
        <v>55109.55549696784</v>
      </c>
      <c r="AO33" s="17">
        <f t="shared" si="24"/>
        <v>0.37385759088702186</v>
      </c>
      <c r="AP33" s="17">
        <f>SUM(INDEX(gtDen,1+Dur):INDEX(gtDen,EndtDur))</f>
        <v>8.350226607634973</v>
      </c>
      <c r="AQ33" s="17">
        <f t="shared" si="25"/>
        <v>6624.935166640345</v>
      </c>
      <c r="AR33" s="17">
        <f t="shared" si="26"/>
        <v>147970.00582784534</v>
      </c>
      <c r="AS33" s="17">
        <f t="shared" si="27"/>
        <v>2630.731540606055</v>
      </c>
      <c r="AT33" s="17">
        <f t="shared" si="28"/>
        <v>78.92194621818166</v>
      </c>
      <c r="AU33" s="17">
        <f t="shared" si="29"/>
        <v>625.042478178557</v>
      </c>
      <c r="AV33" s="22">
        <f>SUM(INDEX(dGPAV,1):INDEX(dGPAV,1+Dur))/EaDt</f>
        <v>91770.62287075717</v>
      </c>
      <c r="AW33" s="22">
        <v>0</v>
      </c>
      <c r="AX33" s="17">
        <f t="shared" si="30"/>
        <v>0</v>
      </c>
      <c r="AY33" s="17">
        <f t="shared" si="31"/>
        <v>-358.47647786292634</v>
      </c>
      <c r="AZ33" s="22">
        <f>SUM(INDEX(dGAAV,1):INDEX(dGAAV,1+Dur))/EaDt</f>
        <v>148445.86913748842</v>
      </c>
    </row>
    <row r="34" spans="1:52" ht="11.25">
      <c r="A34">
        <v>25</v>
      </c>
      <c r="B34" s="27">
        <v>0.00098</v>
      </c>
      <c r="C34" s="20">
        <f t="shared" si="12"/>
        <v>8.170337159452146E-05</v>
      </c>
      <c r="D34" s="20">
        <f t="shared" si="13"/>
        <v>8.171004758090196E-05</v>
      </c>
      <c r="E34" s="20">
        <f t="shared" si="14"/>
        <v>0.0032737397821989145</v>
      </c>
      <c r="F34" s="20">
        <f t="shared" si="15"/>
        <v>0.0032737397821989145</v>
      </c>
      <c r="G34" s="20">
        <v>0</v>
      </c>
      <c r="H34" s="20">
        <v>0</v>
      </c>
      <c r="I34" s="20">
        <v>0</v>
      </c>
      <c r="J34" s="20">
        <v>0.03</v>
      </c>
      <c r="K34" s="20">
        <v>0.03</v>
      </c>
      <c r="L34" s="17">
        <f t="shared" si="0"/>
        <v>8.171004758090196E-05</v>
      </c>
      <c r="M34" s="17">
        <f t="shared" si="1"/>
        <v>0.9999182966284055</v>
      </c>
      <c r="N34" s="17">
        <f t="shared" si="2"/>
        <v>8.170337159452146E-05</v>
      </c>
      <c r="O34" s="17">
        <f t="shared" si="3"/>
        <v>0.0032737397821989145</v>
      </c>
      <c r="P34" s="17">
        <f t="shared" si="4"/>
        <v>0.9967369426185623</v>
      </c>
      <c r="Q34" s="17">
        <f t="shared" si="5"/>
        <v>0.9999182966284055</v>
      </c>
      <c r="R34" s="17">
        <f t="shared" si="6"/>
        <v>0.9966555058497575</v>
      </c>
      <c r="S34" s="17">
        <f t="shared" si="7"/>
        <v>0.9605961538461524</v>
      </c>
      <c r="T34" s="17">
        <f t="shared" si="8"/>
        <v>11.781705807734891</v>
      </c>
      <c r="U34" s="17">
        <f>PRODUCT(INDEX(vp12,1):INDEX(vp12,1+Dur))</f>
        <v>0.35565522802990057</v>
      </c>
      <c r="V34" s="17">
        <f t="shared" si="32"/>
        <v>0.37024427654210845</v>
      </c>
      <c r="W34" s="17">
        <f t="shared" si="9"/>
        <v>4.362109143216762</v>
      </c>
      <c r="X34" s="17">
        <f t="shared" si="10"/>
        <v>0.00035523607379723654</v>
      </c>
      <c r="Y34" s="17">
        <f>SUM(INDEX(aDt,1+Dur):INDEX(aDt,EndtDur))</f>
        <v>8.223060842008199</v>
      </c>
      <c r="Z34" s="17">
        <f>SUM(INDEX(mCt,1+Dur):INDEX(mCt,EndtDur))</f>
        <v>0.05475107901910491</v>
      </c>
      <c r="AA34" s="17">
        <f t="shared" si="16"/>
        <v>0.006683792626670087</v>
      </c>
      <c r="AB34" s="17">
        <f>(mMt+aDtEnd)/SUM(INDEX(aDt,1+Dur):INDEX(aDt,IF(Dur&lt;EndtDur-7,7+Dur,EndtDur)))</f>
        <v>0.023850840390994662</v>
      </c>
      <c r="AC34" s="17">
        <f t="shared" si="17"/>
        <v>0.14844586913748847</v>
      </c>
      <c r="AD34" s="17">
        <f t="shared" si="18"/>
        <v>6.736462293024901</v>
      </c>
      <c r="AE34" s="17">
        <f t="shared" si="11"/>
        <v>0.0005895568233501128</v>
      </c>
      <c r="AF34" s="22">
        <f>SUM(INDEX(dV,1):INDEX(dV,1+Dur))/EaDt</f>
        <v>0.09719273603099167</v>
      </c>
      <c r="AG34" s="17">
        <f t="shared" si="19"/>
        <v>355.23607379723654</v>
      </c>
      <c r="AH34" s="17">
        <f>SUM(INDEX(leNum,1+Dur):INDEX(leNum,EndtDur))</f>
        <v>54751.07901910492</v>
      </c>
      <c r="AI34" s="17">
        <f t="shared" si="20"/>
        <v>0.3591369482458452</v>
      </c>
      <c r="AJ34" s="17">
        <f>SUM(INDEX(leDen,1+Dur):INDEX(leDen,EndtDur))</f>
        <v>7.9763690167479515</v>
      </c>
      <c r="AK34" s="17">
        <f t="shared" si="21"/>
        <v>6890.507862546483</v>
      </c>
      <c r="AL34" s="17">
        <f t="shared" si="22"/>
        <v>153036.97849225614</v>
      </c>
      <c r="AM34" s="17">
        <f t="shared" si="23"/>
        <v>355.23607379723654</v>
      </c>
      <c r="AN34" s="17">
        <f>SUM(INDEX(gtNum,1+Dur):INDEX(gtNum,EndtDur))</f>
        <v>54751.07901910492</v>
      </c>
      <c r="AO34" s="17">
        <f t="shared" si="24"/>
        <v>0.3591369482458452</v>
      </c>
      <c r="AP34" s="17">
        <f>SUM(INDEX(gtDen,1+Dur):INDEX(gtDen,EndtDur))</f>
        <v>7.9763690167479515</v>
      </c>
      <c r="AQ34" s="17">
        <f t="shared" si="25"/>
        <v>6890.507862546483</v>
      </c>
      <c r="AR34" s="17">
        <f t="shared" si="26"/>
        <v>153036.97849225614</v>
      </c>
      <c r="AS34" s="17">
        <f t="shared" si="27"/>
        <v>2630.731540606055</v>
      </c>
      <c r="AT34" s="17">
        <f t="shared" si="28"/>
        <v>78.92194621818166</v>
      </c>
      <c r="AU34" s="17">
        <f t="shared" si="29"/>
        <v>589.5568233501128</v>
      </c>
      <c r="AV34" s="22">
        <f>SUM(INDEX(dGPAV,1):INDEX(dGPAV,1+Dur))/EaDt</f>
        <v>97192.73603099165</v>
      </c>
      <c r="AW34" s="22">
        <v>0</v>
      </c>
      <c r="AX34" s="17">
        <f t="shared" si="30"/>
        <v>0</v>
      </c>
      <c r="AY34" s="17">
        <f t="shared" si="31"/>
        <v>-355.23607379723654</v>
      </c>
      <c r="AZ34" s="22">
        <f>SUM(INDEX(dGAAV,1):INDEX(dGAAV,1+Dur))/EaDt</f>
        <v>153536.32688926999</v>
      </c>
    </row>
    <row r="35" spans="1:52" ht="11.25">
      <c r="A35">
        <v>26</v>
      </c>
      <c r="B35" s="27">
        <v>0.00103</v>
      </c>
      <c r="C35" s="20">
        <f t="shared" si="12"/>
        <v>8.587388050418365E-05</v>
      </c>
      <c r="D35" s="20">
        <f t="shared" si="13"/>
        <v>8.588125546085265E-05</v>
      </c>
      <c r="E35" s="20">
        <f t="shared" si="14"/>
        <v>0.0032737397821989145</v>
      </c>
      <c r="F35" s="20">
        <f t="shared" si="15"/>
        <v>0.0032737397821989145</v>
      </c>
      <c r="G35" s="20">
        <v>0</v>
      </c>
      <c r="H35" s="20">
        <v>0</v>
      </c>
      <c r="I35" s="20">
        <v>0</v>
      </c>
      <c r="J35" s="20">
        <v>0.03</v>
      </c>
      <c r="K35" s="20">
        <v>0.03</v>
      </c>
      <c r="L35" s="17">
        <f t="shared" si="0"/>
        <v>8.588125546085265E-05</v>
      </c>
      <c r="M35" s="17">
        <f t="shared" si="1"/>
        <v>0.9999141261194957</v>
      </c>
      <c r="N35" s="17">
        <f t="shared" si="2"/>
        <v>8.587388050418365E-05</v>
      </c>
      <c r="O35" s="17">
        <f t="shared" si="3"/>
        <v>0.003273739782198914</v>
      </c>
      <c r="P35" s="17">
        <f t="shared" si="4"/>
        <v>0.9967369426185623</v>
      </c>
      <c r="Q35" s="17">
        <f t="shared" si="5"/>
        <v>0.9999141261194958</v>
      </c>
      <c r="R35" s="17">
        <f t="shared" si="6"/>
        <v>0.9966513489494577</v>
      </c>
      <c r="S35" s="17">
        <f t="shared" si="7"/>
        <v>0.9605480769230766</v>
      </c>
      <c r="T35" s="17">
        <f t="shared" si="8"/>
        <v>11.781437504673592</v>
      </c>
      <c r="U35" s="17">
        <f>PRODUCT(INDEX(vp12,1):INDEX(vp12,1+Dur))</f>
        <v>0.3416239453317593</v>
      </c>
      <c r="V35" s="17">
        <f t="shared" si="32"/>
        <v>0.35565522802990057</v>
      </c>
      <c r="W35" s="17">
        <f t="shared" si="9"/>
        <v>4.190129842244709</v>
      </c>
      <c r="X35" s="17">
        <f t="shared" si="10"/>
        <v>0.0003586485872221176</v>
      </c>
      <c r="Y35" s="17">
        <f>SUM(INDEX(aDt,1+Dur):INDEX(aDt,EndtDur))</f>
        <v>7.852816565466089</v>
      </c>
      <c r="Z35" s="17">
        <f>SUM(INDEX(mCt,1+Dur):INDEX(mCt,EndtDur))</f>
        <v>0.05439584294530767</v>
      </c>
      <c r="AA35" s="17">
        <f t="shared" si="16"/>
        <v>0.006953683037856067</v>
      </c>
      <c r="AB35" s="17">
        <f>(mMt+aDtEnd)/SUM(INDEX(aDt,1+Dur):INDEX(aDt,IF(Dur&lt;EndtDur-7,7+Dur,EndtDur)))</f>
        <v>0.024670172116490256</v>
      </c>
      <c r="AC35" s="17">
        <f t="shared" si="17"/>
        <v>0.15353632688927</v>
      </c>
      <c r="AD35" s="17">
        <f t="shared" si="18"/>
        <v>6.513116604132372</v>
      </c>
      <c r="AE35" s="17">
        <f t="shared" si="11"/>
        <v>0.0005489158359587895</v>
      </c>
      <c r="AF35" s="22">
        <f>SUM(INDEX(dV,1):INDEX(dV,1+Dur))/EaDt</f>
        <v>0.10279144952151714</v>
      </c>
      <c r="AG35" s="17">
        <f t="shared" si="19"/>
        <v>358.6485872221176</v>
      </c>
      <c r="AH35" s="17">
        <f>SUM(INDEX(leNum,1+Dur):INDEX(leNum,EndtDur))</f>
        <v>54395.842945307675</v>
      </c>
      <c r="AI35" s="17">
        <f t="shared" si="20"/>
        <v>0.3449855711890035</v>
      </c>
      <c r="AJ35" s="17">
        <f>SUM(INDEX(leDen,1+Dur):INDEX(leDen,EndtDur))</f>
        <v>7.617232068502106</v>
      </c>
      <c r="AK35" s="17">
        <f t="shared" si="21"/>
        <v>7168.745399851616</v>
      </c>
      <c r="AL35" s="17">
        <f t="shared" si="22"/>
        <v>158284.87308172166</v>
      </c>
      <c r="AM35" s="17">
        <f t="shared" si="23"/>
        <v>358.6485872221176</v>
      </c>
      <c r="AN35" s="17">
        <f>SUM(INDEX(gtNum,1+Dur):INDEX(gtNum,EndtDur))</f>
        <v>54395.842945307675</v>
      </c>
      <c r="AO35" s="17">
        <f t="shared" si="24"/>
        <v>0.3449855711890035</v>
      </c>
      <c r="AP35" s="17">
        <f>SUM(INDEX(gtDen,1+Dur):INDEX(gtDen,EndtDur))</f>
        <v>7.617232068502106</v>
      </c>
      <c r="AQ35" s="17">
        <f t="shared" si="25"/>
        <v>7168.745399851616</v>
      </c>
      <c r="AR35" s="17">
        <f t="shared" si="26"/>
        <v>158284.87308172166</v>
      </c>
      <c r="AS35" s="17">
        <f t="shared" si="27"/>
        <v>2630.731540606055</v>
      </c>
      <c r="AT35" s="17">
        <f t="shared" si="28"/>
        <v>78.92194621818166</v>
      </c>
      <c r="AU35" s="17">
        <f t="shared" si="29"/>
        <v>548.9158359587896</v>
      </c>
      <c r="AV35" s="22">
        <f>SUM(INDEX(dGPAV,1):INDEX(dGPAV,1+Dur))/EaDt</f>
        <v>102791.44952151712</v>
      </c>
      <c r="AW35" s="22">
        <v>0</v>
      </c>
      <c r="AX35" s="17">
        <f t="shared" si="30"/>
        <v>0</v>
      </c>
      <c r="AY35" s="17">
        <f t="shared" si="31"/>
        <v>-358.6485872221176</v>
      </c>
      <c r="AZ35" s="22">
        <f>SUM(INDEX(dGAAV,1):INDEX(dGAAV,1+Dur))/EaDt</f>
        <v>158792.58320365578</v>
      </c>
    </row>
    <row r="36" spans="1:52" ht="11.25">
      <c r="A36">
        <v>27</v>
      </c>
      <c r="B36" s="27">
        <v>0.00106</v>
      </c>
      <c r="C36" s="20">
        <f t="shared" si="12"/>
        <v>8.83762776967556E-05</v>
      </c>
      <c r="D36" s="20">
        <f t="shared" si="13"/>
        <v>8.838408875352726E-05</v>
      </c>
      <c r="E36" s="20">
        <f t="shared" si="14"/>
        <v>0.0032737397821989145</v>
      </c>
      <c r="F36" s="20">
        <f t="shared" si="15"/>
        <v>0.0032737397821989145</v>
      </c>
      <c r="G36" s="20">
        <v>0</v>
      </c>
      <c r="H36" s="20">
        <v>0</v>
      </c>
      <c r="I36" s="20">
        <v>0</v>
      </c>
      <c r="J36" s="20">
        <v>0.03</v>
      </c>
      <c r="K36" s="20">
        <v>0.03</v>
      </c>
      <c r="L36" s="17">
        <f t="shared" si="0"/>
        <v>8.838408875352726E-05</v>
      </c>
      <c r="M36" s="17">
        <f t="shared" si="1"/>
        <v>0.9999116237223032</v>
      </c>
      <c r="N36" s="17">
        <f t="shared" si="2"/>
        <v>8.83762776967556E-05</v>
      </c>
      <c r="O36" s="17">
        <f t="shared" si="3"/>
        <v>0.0032737397821989145</v>
      </c>
      <c r="P36" s="17">
        <f t="shared" si="4"/>
        <v>0.9967369426185623</v>
      </c>
      <c r="Q36" s="17">
        <f t="shared" si="5"/>
        <v>0.9999116237223032</v>
      </c>
      <c r="R36" s="17">
        <f t="shared" si="6"/>
        <v>0.9966488547177308</v>
      </c>
      <c r="S36" s="17">
        <f t="shared" si="7"/>
        <v>0.9605192307692297</v>
      </c>
      <c r="T36" s="17">
        <f t="shared" si="8"/>
        <v>11.781276520496329</v>
      </c>
      <c r="U36" s="17">
        <f>PRODUCT(INDEX(vp12,1):INDEX(vp12,1+Dur))</f>
        <v>0.32813636918241085</v>
      </c>
      <c r="V36" s="17">
        <f t="shared" si="32"/>
        <v>0.3416239453317593</v>
      </c>
      <c r="W36" s="17">
        <f t="shared" si="9"/>
        <v>4.024766165976377</v>
      </c>
      <c r="X36" s="17">
        <f t="shared" si="10"/>
        <v>0.0003545332028983958</v>
      </c>
      <c r="Y36" s="17">
        <f>SUM(INDEX(aDt,1+Dur):INDEX(aDt,EndtDur))</f>
        <v>7.4971613374361885</v>
      </c>
      <c r="Z36" s="17">
        <f>SUM(INDEX(mCt,1+Dur):INDEX(mCt,EndtDur))</f>
        <v>0.05403719435808555</v>
      </c>
      <c r="AA36" s="17">
        <f t="shared" si="16"/>
        <v>0.007235718470213097</v>
      </c>
      <c r="AB36" s="17">
        <f>(mMt+aDtEnd)/SUM(INDEX(aDt,1+Dur):INDEX(aDt,IF(Dur&lt;EndtDur-7,7+Dur,EndtDur)))</f>
        <v>0.025515316343977096</v>
      </c>
      <c r="AC36" s="17">
        <f t="shared" si="17"/>
        <v>0.1587925832036558</v>
      </c>
      <c r="AD36" s="17">
        <f t="shared" si="18"/>
        <v>6.297523346650724</v>
      </c>
      <c r="AE36" s="17">
        <f t="shared" si="11"/>
        <v>0.0005172260584718259</v>
      </c>
      <c r="AF36" s="22">
        <f>SUM(INDEX(dV,1):INDEX(dV,1+Dur))/EaDt</f>
        <v>0.10859279841234054</v>
      </c>
      <c r="AG36" s="17">
        <f t="shared" si="19"/>
        <v>354.5332028983958</v>
      </c>
      <c r="AH36" s="17">
        <f>SUM(INDEX(leNum,1+Dur):INDEX(leNum,EndtDur))</f>
        <v>54037.19435808556</v>
      </c>
      <c r="AI36" s="17">
        <f t="shared" si="20"/>
        <v>0.33137522697180655</v>
      </c>
      <c r="AJ36" s="17">
        <f>SUM(INDEX(leDen,1+Dur):INDEX(leDen,EndtDur))</f>
        <v>7.272246497313101</v>
      </c>
      <c r="AK36" s="17">
        <f t="shared" si="21"/>
        <v>7459.503577539278</v>
      </c>
      <c r="AL36" s="17">
        <f t="shared" si="22"/>
        <v>163703.69402438746</v>
      </c>
      <c r="AM36" s="17">
        <f t="shared" si="23"/>
        <v>354.5332028983958</v>
      </c>
      <c r="AN36" s="17">
        <f>SUM(INDEX(gtNum,1+Dur):INDEX(gtNum,EndtDur))</f>
        <v>54037.19435808556</v>
      </c>
      <c r="AO36" s="17">
        <f t="shared" si="24"/>
        <v>0.33137522697180655</v>
      </c>
      <c r="AP36" s="17">
        <f>SUM(INDEX(gtDen,1+Dur):INDEX(gtDen,EndtDur))</f>
        <v>7.272246497313101</v>
      </c>
      <c r="AQ36" s="17">
        <f t="shared" si="25"/>
        <v>7459.503577539278</v>
      </c>
      <c r="AR36" s="17">
        <f t="shared" si="26"/>
        <v>163703.69402438746</v>
      </c>
      <c r="AS36" s="17">
        <f t="shared" si="27"/>
        <v>2630.731540606055</v>
      </c>
      <c r="AT36" s="17">
        <f t="shared" si="28"/>
        <v>78.92194621818166</v>
      </c>
      <c r="AU36" s="17">
        <f t="shared" si="29"/>
        <v>517.226058471826</v>
      </c>
      <c r="AV36" s="22">
        <f>SUM(INDEX(dGPAV,1):INDEX(dGPAV,1+Dur))/EaDt</f>
        <v>108592.79841234052</v>
      </c>
      <c r="AW36" s="22">
        <v>0</v>
      </c>
      <c r="AX36" s="17">
        <f t="shared" si="30"/>
        <v>0</v>
      </c>
      <c r="AY36" s="17">
        <f t="shared" si="31"/>
        <v>-354.5332028983958</v>
      </c>
      <c r="AZ36" s="22">
        <f>SUM(INDEX(dGAAV,1):INDEX(dGAAV,1+Dur))/EaDt</f>
        <v>164239.08052263834</v>
      </c>
    </row>
    <row r="37" spans="1:52" ht="11.25">
      <c r="A37">
        <v>28</v>
      </c>
      <c r="B37" s="27">
        <v>0.00106</v>
      </c>
      <c r="C37" s="20">
        <f t="shared" si="12"/>
        <v>8.83762776967556E-05</v>
      </c>
      <c r="D37" s="20">
        <f t="shared" si="13"/>
        <v>8.838408875352726E-05</v>
      </c>
      <c r="E37" s="20">
        <f t="shared" si="14"/>
        <v>0.0032737397821989145</v>
      </c>
      <c r="F37" s="20">
        <f t="shared" si="15"/>
        <v>0.0032737397821989145</v>
      </c>
      <c r="G37" s="20">
        <v>0</v>
      </c>
      <c r="H37" s="20">
        <v>0</v>
      </c>
      <c r="I37" s="20">
        <v>0</v>
      </c>
      <c r="J37" s="20">
        <v>0.03</v>
      </c>
      <c r="K37" s="20">
        <v>0.03</v>
      </c>
      <c r="L37" s="17">
        <f t="shared" si="0"/>
        <v>8.838408875352726E-05</v>
      </c>
      <c r="M37" s="17">
        <f t="shared" si="1"/>
        <v>0.9999116237223032</v>
      </c>
      <c r="N37" s="17">
        <f t="shared" si="2"/>
        <v>8.83762776967556E-05</v>
      </c>
      <c r="O37" s="17">
        <f t="shared" si="3"/>
        <v>0.0032737397821989145</v>
      </c>
      <c r="P37" s="17">
        <f t="shared" si="4"/>
        <v>0.9967369426185623</v>
      </c>
      <c r="Q37" s="17">
        <f t="shared" si="5"/>
        <v>0.9999116237223032</v>
      </c>
      <c r="R37" s="17">
        <f t="shared" si="6"/>
        <v>0.9966488547177308</v>
      </c>
      <c r="S37" s="17">
        <f t="shared" si="7"/>
        <v>0.9605192307692297</v>
      </c>
      <c r="T37" s="17">
        <f t="shared" si="8"/>
        <v>11.781276520496329</v>
      </c>
      <c r="U37" s="17">
        <f>PRODUCT(INDEX(vp12,1):INDEX(vp12,1+Dur))</f>
        <v>0.31518129291449726</v>
      </c>
      <c r="V37" s="17">
        <f t="shared" si="32"/>
        <v>0.32813636918241085</v>
      </c>
      <c r="W37" s="17">
        <f t="shared" si="9"/>
        <v>3.8658653017696523</v>
      </c>
      <c r="X37" s="17">
        <f t="shared" si="10"/>
        <v>0.00034053595933011843</v>
      </c>
      <c r="Y37" s="17">
        <f>SUM(INDEX(aDt,1+Dur):INDEX(aDt,EndtDur))</f>
        <v>7.155537392104429</v>
      </c>
      <c r="Z37" s="17">
        <f>SUM(INDEX(mCt,1+Dur):INDEX(mCt,EndtDur))</f>
        <v>0.053682661155187154</v>
      </c>
      <c r="AA37" s="17">
        <f t="shared" si="16"/>
        <v>0.007531623777135542</v>
      </c>
      <c r="AB37" s="17">
        <f>(mMt+aDtEnd)/SUM(INDEX(aDt,1+Dur):INDEX(aDt,IF(Dur&lt;EndtDur-7,7+Dur,EndtDur)))</f>
        <v>0.026390532646870073</v>
      </c>
      <c r="AC37" s="17">
        <f t="shared" si="17"/>
        <v>0.16423908052263836</v>
      </c>
      <c r="AD37" s="17">
        <f t="shared" si="18"/>
        <v>6.0886848417430235</v>
      </c>
      <c r="AE37" s="17">
        <f t="shared" si="11"/>
        <v>0.0004968055758171588</v>
      </c>
      <c r="AF37" s="22">
        <f>SUM(INDEX(dV,1):INDEX(dV,1+Dur))/EaDt</f>
        <v>0.11463260345213908</v>
      </c>
      <c r="AG37" s="17">
        <f t="shared" si="19"/>
        <v>340.53595933011843</v>
      </c>
      <c r="AH37" s="17">
        <f>SUM(INDEX(leNum,1+Dur):INDEX(leNum,EndtDur))</f>
        <v>53682.66115518716</v>
      </c>
      <c r="AI37" s="17">
        <f t="shared" si="20"/>
        <v>0.3182922781069385</v>
      </c>
      <c r="AJ37" s="17">
        <f>SUM(INDEX(leDen,1+Dur):INDEX(leDen,EndtDur))</f>
        <v>6.940871270341295</v>
      </c>
      <c r="AK37" s="17">
        <f t="shared" si="21"/>
        <v>7764.560594985096</v>
      </c>
      <c r="AL37" s="17">
        <f t="shared" si="22"/>
        <v>169318.63971406018</v>
      </c>
      <c r="AM37" s="17">
        <f t="shared" si="23"/>
        <v>340.53595933011843</v>
      </c>
      <c r="AN37" s="17">
        <f>SUM(INDEX(gtNum,1+Dur):INDEX(gtNum,EndtDur))</f>
        <v>53682.66115518716</v>
      </c>
      <c r="AO37" s="17">
        <f t="shared" si="24"/>
        <v>0.3182922781069385</v>
      </c>
      <c r="AP37" s="17">
        <f>SUM(INDEX(gtDen,1+Dur):INDEX(gtDen,EndtDur))</f>
        <v>6.940871270341295</v>
      </c>
      <c r="AQ37" s="17">
        <f t="shared" si="25"/>
        <v>7764.560594985096</v>
      </c>
      <c r="AR37" s="17">
        <f t="shared" si="26"/>
        <v>169318.63971406018</v>
      </c>
      <c r="AS37" s="17">
        <f t="shared" si="27"/>
        <v>2630.731540606055</v>
      </c>
      <c r="AT37" s="17">
        <f t="shared" si="28"/>
        <v>78.92194621818166</v>
      </c>
      <c r="AU37" s="17">
        <f t="shared" si="29"/>
        <v>496.8055758171589</v>
      </c>
      <c r="AV37" s="22">
        <f>SUM(INDEX(dGPAV,1):INDEX(dGPAV,1+Dur))/EaDt</f>
        <v>114632.60345213905</v>
      </c>
      <c r="AW37" s="22">
        <v>0</v>
      </c>
      <c r="AX37" s="17">
        <f t="shared" si="30"/>
        <v>0</v>
      </c>
      <c r="AY37" s="17">
        <f t="shared" si="31"/>
        <v>-340.53595933011843</v>
      </c>
      <c r="AZ37" s="22">
        <f>SUM(INDEX(dGAAV,1):INDEX(dGAAV,1+Dur))/EaDt</f>
        <v>169909.44832424988</v>
      </c>
    </row>
    <row r="38" spans="1:52" ht="11.25">
      <c r="A38">
        <v>29</v>
      </c>
      <c r="B38" s="27">
        <v>0.00105</v>
      </c>
      <c r="C38" s="20">
        <f t="shared" si="12"/>
        <v>8.754213764505803E-05</v>
      </c>
      <c r="D38" s="20">
        <f t="shared" si="13"/>
        <v>8.754980194187042E-05</v>
      </c>
      <c r="E38" s="20">
        <f t="shared" si="14"/>
        <v>0.0032737397821989145</v>
      </c>
      <c r="F38" s="20">
        <f t="shared" si="15"/>
        <v>0.0032737397821989145</v>
      </c>
      <c r="G38" s="20">
        <v>0</v>
      </c>
      <c r="H38" s="20">
        <v>0</v>
      </c>
      <c r="I38" s="20">
        <v>0</v>
      </c>
      <c r="J38" s="20">
        <v>0.03</v>
      </c>
      <c r="K38" s="20">
        <v>0.03</v>
      </c>
      <c r="L38" s="17">
        <f t="shared" si="0"/>
        <v>8.754980194187042E-05</v>
      </c>
      <c r="M38" s="17">
        <f t="shared" si="1"/>
        <v>0.9999124578623549</v>
      </c>
      <c r="N38" s="17">
        <f t="shared" si="2"/>
        <v>8.754213764505803E-05</v>
      </c>
      <c r="O38" s="17">
        <f t="shared" si="3"/>
        <v>0.0032737397821989145</v>
      </c>
      <c r="P38" s="17">
        <f t="shared" si="4"/>
        <v>0.9967369426185623</v>
      </c>
      <c r="Q38" s="17">
        <f t="shared" si="5"/>
        <v>0.9999124578623549</v>
      </c>
      <c r="R38" s="17">
        <f t="shared" si="6"/>
        <v>0.9966496861359356</v>
      </c>
      <c r="S38" s="17">
        <f t="shared" si="7"/>
        <v>0.9605288461538448</v>
      </c>
      <c r="T38" s="17">
        <f t="shared" si="8"/>
        <v>11.781330182083748</v>
      </c>
      <c r="U38" s="17">
        <f>PRODUCT(INDEX(vp12,1):INDEX(vp12,1+Dur))</f>
        <v>0.30274072361243903</v>
      </c>
      <c r="V38" s="17">
        <f t="shared" si="32"/>
        <v>0.31518129291449726</v>
      </c>
      <c r="W38" s="17">
        <f t="shared" si="9"/>
        <v>3.713254879041745</v>
      </c>
      <c r="X38" s="17">
        <f t="shared" si="10"/>
        <v>0.0003240055598413495</v>
      </c>
      <c r="Y38" s="17">
        <f>SUM(INDEX(aDt,1+Dur):INDEX(aDt,EndtDur))</f>
        <v>6.827401022922018</v>
      </c>
      <c r="Z38" s="17">
        <f>SUM(INDEX(mCt,1+Dur):INDEX(mCt,EndtDur))</f>
        <v>0.053342125195857036</v>
      </c>
      <c r="AA38" s="17">
        <f t="shared" si="16"/>
        <v>0.00784372844387373</v>
      </c>
      <c r="AB38" s="17">
        <f>(mMt+aDtEnd)/SUM(INDEX(aDt,1+Dur):INDEX(aDt,IF(Dur&lt;EndtDur-7,7+Dur,EndtDur)))</f>
        <v>0.027302003245934247</v>
      </c>
      <c r="AC38" s="17">
        <f t="shared" si="17"/>
        <v>0.1699094483242499</v>
      </c>
      <c r="AD38" s="17">
        <f t="shared" si="18"/>
        <v>5.88548788700456</v>
      </c>
      <c r="AE38" s="17">
        <f t="shared" si="11"/>
        <v>0.00048027708738943915</v>
      </c>
      <c r="AF38" s="22">
        <f>SUM(INDEX(dV,1):INDEX(dV,1+Dur))/EaDt</f>
        <v>0.12092964836953057</v>
      </c>
      <c r="AG38" s="17">
        <f t="shared" si="19"/>
        <v>324.00555984134945</v>
      </c>
      <c r="AH38" s="17">
        <f>SUM(INDEX(leNum,1+Dur):INDEX(leNum,EndtDur))</f>
        <v>53342.12519585704</v>
      </c>
      <c r="AI38" s="17">
        <f t="shared" si="20"/>
        <v>0.3057258541270623</v>
      </c>
      <c r="AJ38" s="17">
        <f>SUM(INDEX(leDen,1+Dur):INDEX(leDen,EndtDur))</f>
        <v>6.622578992234357</v>
      </c>
      <c r="AK38" s="17">
        <f t="shared" si="21"/>
        <v>8086.317983374982</v>
      </c>
      <c r="AL38" s="17">
        <f t="shared" si="22"/>
        <v>175164.37971572156</v>
      </c>
      <c r="AM38" s="17">
        <f t="shared" si="23"/>
        <v>324.00555984134945</v>
      </c>
      <c r="AN38" s="17">
        <f>SUM(INDEX(gtNum,1+Dur):INDEX(gtNum,EndtDur))</f>
        <v>53342.12519585704</v>
      </c>
      <c r="AO38" s="17">
        <f t="shared" si="24"/>
        <v>0.3057258541270623</v>
      </c>
      <c r="AP38" s="17">
        <f>SUM(INDEX(gtDen,1+Dur):INDEX(gtDen,EndtDur))</f>
        <v>6.622578992234357</v>
      </c>
      <c r="AQ38" s="17">
        <f t="shared" si="25"/>
        <v>8086.317983374982</v>
      </c>
      <c r="AR38" s="17">
        <f t="shared" si="26"/>
        <v>175164.37971572156</v>
      </c>
      <c r="AS38" s="17">
        <f t="shared" si="27"/>
        <v>2630.731540606055</v>
      </c>
      <c r="AT38" s="17">
        <f t="shared" si="28"/>
        <v>78.92194621818166</v>
      </c>
      <c r="AU38" s="17">
        <f t="shared" si="29"/>
        <v>480.27708738943926</v>
      </c>
      <c r="AV38" s="22">
        <f>SUM(INDEX(dGPAV,1):INDEX(dGPAV,1+Dur))/EaDt</f>
        <v>120929.64836953055</v>
      </c>
      <c r="AW38" s="22">
        <v>0</v>
      </c>
      <c r="AX38" s="17">
        <f t="shared" si="30"/>
        <v>0</v>
      </c>
      <c r="AY38" s="17">
        <f t="shared" si="31"/>
        <v>-324.00555984134945</v>
      </c>
      <c r="AZ38" s="22">
        <f>SUM(INDEX(dGAAV,1):INDEX(dGAAV,1+Dur))/EaDt</f>
        <v>175821.3213149552</v>
      </c>
    </row>
    <row r="39" spans="1:52" ht="11.25">
      <c r="A39">
        <v>30</v>
      </c>
      <c r="B39" s="27">
        <v>0.00105</v>
      </c>
      <c r="C39" s="20">
        <f t="shared" si="12"/>
        <v>8.754213764505803E-05</v>
      </c>
      <c r="D39" s="20">
        <f t="shared" si="13"/>
        <v>8.754980194187042E-05</v>
      </c>
      <c r="E39" s="20">
        <f t="shared" si="14"/>
        <v>0.0032737397821989145</v>
      </c>
      <c r="F39" s="20">
        <f t="shared" si="15"/>
        <v>0.0032737397821989145</v>
      </c>
      <c r="G39" s="20">
        <v>0</v>
      </c>
      <c r="H39" s="20">
        <v>0</v>
      </c>
      <c r="I39" s="20">
        <v>0</v>
      </c>
      <c r="J39" s="20">
        <v>0.03</v>
      </c>
      <c r="K39" s="20">
        <v>0.03</v>
      </c>
      <c r="L39" s="17">
        <f t="shared" si="0"/>
        <v>8.754980194187042E-05</v>
      </c>
      <c r="M39" s="17">
        <f t="shared" si="1"/>
        <v>0.9999124578623549</v>
      </c>
      <c r="N39" s="17">
        <f t="shared" si="2"/>
        <v>8.754213764505803E-05</v>
      </c>
      <c r="O39" s="17">
        <f t="shared" si="3"/>
        <v>0.0032737397821989145</v>
      </c>
      <c r="P39" s="17">
        <f t="shared" si="4"/>
        <v>0.9967369426185623</v>
      </c>
      <c r="Q39" s="17">
        <f t="shared" si="5"/>
        <v>0.9999124578623549</v>
      </c>
      <c r="R39" s="17">
        <f t="shared" si="6"/>
        <v>0.9966496861359356</v>
      </c>
      <c r="S39" s="17">
        <f t="shared" si="7"/>
        <v>0.9605288461538448</v>
      </c>
      <c r="T39" s="17">
        <f t="shared" si="8"/>
        <v>11.781330182083748</v>
      </c>
      <c r="U39" s="17">
        <f>PRODUCT(INDEX(vp12,1):INDEX(vp12,1+Dur))</f>
        <v>0.2907911979352361</v>
      </c>
      <c r="V39" s="17">
        <f t="shared" si="32"/>
        <v>0.30274072361243903</v>
      </c>
      <c r="W39" s="17">
        <f t="shared" si="9"/>
        <v>3.566688424441102</v>
      </c>
      <c r="X39" s="17">
        <f t="shared" si="10"/>
        <v>0.00031121668654184194</v>
      </c>
      <c r="Y39" s="17">
        <f>SUM(INDEX(aDt,1+Dur):INDEX(aDt,EndtDur))</f>
        <v>6.512219730007521</v>
      </c>
      <c r="Z39" s="17">
        <f>SUM(INDEX(mCt,1+Dur):INDEX(mCt,EndtDur))</f>
        <v>0.05301811963601568</v>
      </c>
      <c r="AA39" s="17">
        <f t="shared" si="16"/>
        <v>0.008173599210130339</v>
      </c>
      <c r="AB39" s="17">
        <f>(mMt+aDtEnd)/SUM(INDEX(aDt,1+Dur):INDEX(aDt,IF(Dur&lt;EndtDur-7,7+Dur,EndtDur)))</f>
        <v>0.028253064123571345</v>
      </c>
      <c r="AC39" s="17">
        <f t="shared" si="17"/>
        <v>0.1758213213149552</v>
      </c>
      <c r="AD39" s="17">
        <f t="shared" si="18"/>
        <v>5.687592338182143</v>
      </c>
      <c r="AE39" s="17">
        <f t="shared" si="11"/>
        <v>0.00046131999658430734</v>
      </c>
      <c r="AF39" s="22">
        <f>SUM(INDEX(dV,1):INDEX(dV,1+Dur))/EaDt</f>
        <v>0.1274854586844484</v>
      </c>
      <c r="AG39" s="17">
        <f t="shared" si="19"/>
        <v>311.21668654184197</v>
      </c>
      <c r="AH39" s="17">
        <f>SUM(INDEX(leNum,1+Dur):INDEX(leNum,EndtDur))</f>
        <v>53018.1196360157</v>
      </c>
      <c r="AI39" s="17">
        <f t="shared" si="20"/>
        <v>0.29365850190406584</v>
      </c>
      <c r="AJ39" s="17">
        <f>SUM(INDEX(leDen,1+Dur):INDEX(leDen,EndtDur))</f>
        <v>6.316853138107294</v>
      </c>
      <c r="AK39" s="17">
        <f t="shared" si="21"/>
        <v>8426.390938278704</v>
      </c>
      <c r="AL39" s="17">
        <f t="shared" si="22"/>
        <v>181259.09413912913</v>
      </c>
      <c r="AM39" s="17">
        <f t="shared" si="23"/>
        <v>311.21668654184197</v>
      </c>
      <c r="AN39" s="17">
        <f>SUM(INDEX(gtNum,1+Dur):INDEX(gtNum,EndtDur))</f>
        <v>53018.1196360157</v>
      </c>
      <c r="AO39" s="17">
        <f t="shared" si="24"/>
        <v>0.29365850190406584</v>
      </c>
      <c r="AP39" s="17">
        <f>SUM(INDEX(gtDen,1+Dur):INDEX(gtDen,EndtDur))</f>
        <v>6.316853138107294</v>
      </c>
      <c r="AQ39" s="17">
        <f t="shared" si="25"/>
        <v>8426.390938278704</v>
      </c>
      <c r="AR39" s="17">
        <f t="shared" si="26"/>
        <v>181259.09413912913</v>
      </c>
      <c r="AS39" s="17">
        <f t="shared" si="27"/>
        <v>2630.731540606055</v>
      </c>
      <c r="AT39" s="17">
        <f t="shared" si="28"/>
        <v>78.92194621818166</v>
      </c>
      <c r="AU39" s="17">
        <f t="shared" si="29"/>
        <v>461.3199965843074</v>
      </c>
      <c r="AV39" s="22">
        <f>SUM(INDEX(dGPAV,1):INDEX(dGPAV,1+Dur))/EaDt</f>
        <v>127485.45868444839</v>
      </c>
      <c r="AW39" s="22">
        <v>0</v>
      </c>
      <c r="AX39" s="17">
        <f t="shared" si="30"/>
        <v>0</v>
      </c>
      <c r="AY39" s="17">
        <f t="shared" si="31"/>
        <v>-311.21668654184197</v>
      </c>
      <c r="AZ39" s="22">
        <f>SUM(INDEX(dGAAV,1):INDEX(dGAAV,1+Dur))/EaDt</f>
        <v>181976.1317762731</v>
      </c>
    </row>
    <row r="40" spans="1:52" ht="11.25">
      <c r="A40">
        <v>31</v>
      </c>
      <c r="B40" s="27">
        <v>0.00105</v>
      </c>
      <c r="C40" s="20">
        <f t="shared" si="12"/>
        <v>8.754213764505803E-05</v>
      </c>
      <c r="D40" s="20">
        <f t="shared" si="13"/>
        <v>8.754980194187042E-05</v>
      </c>
      <c r="E40" s="20">
        <f t="shared" si="14"/>
        <v>0.0032737397821989145</v>
      </c>
      <c r="F40" s="20">
        <f t="shared" si="15"/>
        <v>0.0032737397821989145</v>
      </c>
      <c r="G40" s="20">
        <v>0</v>
      </c>
      <c r="H40" s="20">
        <v>0</v>
      </c>
      <c r="I40" s="20">
        <v>0</v>
      </c>
      <c r="J40" s="20">
        <v>0.03</v>
      </c>
      <c r="K40" s="20">
        <v>0.03</v>
      </c>
      <c r="L40" s="17">
        <f t="shared" si="0"/>
        <v>8.754980194187042E-05</v>
      </c>
      <c r="M40" s="17">
        <f t="shared" si="1"/>
        <v>0.9999124578623549</v>
      </c>
      <c r="N40" s="17">
        <f t="shared" si="2"/>
        <v>8.754213764505803E-05</v>
      </c>
      <c r="O40" s="17">
        <f t="shared" si="3"/>
        <v>0.0032737397821989145</v>
      </c>
      <c r="P40" s="17">
        <f t="shared" si="4"/>
        <v>0.9967369426185623</v>
      </c>
      <c r="Q40" s="17">
        <f t="shared" si="5"/>
        <v>0.9999124578623549</v>
      </c>
      <c r="R40" s="17">
        <f t="shared" si="6"/>
        <v>0.9966496861359356</v>
      </c>
      <c r="S40" s="17">
        <f t="shared" si="7"/>
        <v>0.9605288461538448</v>
      </c>
      <c r="T40" s="17">
        <f t="shared" si="8"/>
        <v>11.781330182083748</v>
      </c>
      <c r="U40" s="17">
        <f>PRODUCT(INDEX(vp12,1):INDEX(vp12,1+Dur))</f>
        <v>0.27931333382442664</v>
      </c>
      <c r="V40" s="17">
        <f t="shared" si="32"/>
        <v>0.2907911979352361</v>
      </c>
      <c r="W40" s="17">
        <f t="shared" si="9"/>
        <v>3.4259071169186863</v>
      </c>
      <c r="X40" s="17">
        <f t="shared" si="10"/>
        <v>0.0002989326048278582</v>
      </c>
      <c r="Y40" s="17">
        <f>SUM(INDEX(aDt,1+Dur):INDEX(aDt,EndtDur))</f>
        <v>6.209479006395082</v>
      </c>
      <c r="Z40" s="17">
        <f>SUM(INDEX(mCt,1+Dur):INDEX(mCt,EndtDur))</f>
        <v>0.05270690294947384</v>
      </c>
      <c r="AA40" s="17">
        <f t="shared" si="16"/>
        <v>0.008521980233823818</v>
      </c>
      <c r="AB40" s="17">
        <f>(mMt+aDtEnd)/SUM(INDEX(aDt,1+Dur):INDEX(aDt,IF(Dur&lt;EndtDur-7,7+Dur,EndtDur)))</f>
        <v>0.029244061981000113</v>
      </c>
      <c r="AC40" s="17">
        <f t="shared" si="17"/>
        <v>0.18197613177627311</v>
      </c>
      <c r="AD40" s="17">
        <f t="shared" si="18"/>
        <v>5.495226160919993</v>
      </c>
      <c r="AE40" s="17">
        <f t="shared" si="11"/>
        <v>0.00044311116402682033</v>
      </c>
      <c r="AF40" s="22">
        <f>SUM(INDEX(dV,1):INDEX(dV,1+Dur))/EaDt</f>
        <v>0.13431066788162002</v>
      </c>
      <c r="AG40" s="17">
        <f t="shared" si="19"/>
        <v>298.9326048278582</v>
      </c>
      <c r="AH40" s="17">
        <f>SUM(INDEX(leNum,1+Dur):INDEX(leNum,EndtDur))</f>
        <v>52706.90294947386</v>
      </c>
      <c r="AI40" s="17">
        <f t="shared" si="20"/>
        <v>0.282067461997179</v>
      </c>
      <c r="AJ40" s="17">
        <f>SUM(INDEX(leDen,1+Dur):INDEX(leDen,EndtDur))</f>
        <v>6.023194636203228</v>
      </c>
      <c r="AK40" s="17">
        <f t="shared" si="21"/>
        <v>8785.546632808064</v>
      </c>
      <c r="AL40" s="17">
        <f t="shared" si="22"/>
        <v>187604.25956316822</v>
      </c>
      <c r="AM40" s="17">
        <f t="shared" si="23"/>
        <v>298.9326048278582</v>
      </c>
      <c r="AN40" s="17">
        <f>SUM(INDEX(gtNum,1+Dur):INDEX(gtNum,EndtDur))</f>
        <v>52706.90294947386</v>
      </c>
      <c r="AO40" s="17">
        <f t="shared" si="24"/>
        <v>0.282067461997179</v>
      </c>
      <c r="AP40" s="17">
        <f>SUM(INDEX(gtDen,1+Dur):INDEX(gtDen,EndtDur))</f>
        <v>6.023194636203228</v>
      </c>
      <c r="AQ40" s="17">
        <f t="shared" si="25"/>
        <v>8785.546632808064</v>
      </c>
      <c r="AR40" s="17">
        <f t="shared" si="26"/>
        <v>187604.25956316822</v>
      </c>
      <c r="AS40" s="17">
        <f t="shared" si="27"/>
        <v>2630.731540606055</v>
      </c>
      <c r="AT40" s="17">
        <f t="shared" si="28"/>
        <v>78.92194621818166</v>
      </c>
      <c r="AU40" s="17">
        <f t="shared" si="29"/>
        <v>443.11116402682046</v>
      </c>
      <c r="AV40" s="22">
        <f>SUM(INDEX(dGPAV,1):INDEX(dGPAV,1+Dur))/EaDt</f>
        <v>134310.66788161997</v>
      </c>
      <c r="AW40" s="22">
        <v>0</v>
      </c>
      <c r="AX40" s="17">
        <f t="shared" si="30"/>
        <v>0</v>
      </c>
      <c r="AY40" s="17">
        <f t="shared" si="31"/>
        <v>-298.9326048278582</v>
      </c>
      <c r="AZ40" s="22">
        <f>SUM(INDEX(dGAAV,1):INDEX(dGAAV,1+Dur))/EaDt</f>
        <v>188383.86277359095</v>
      </c>
    </row>
    <row r="41" spans="1:52" ht="11.25">
      <c r="A41">
        <v>32</v>
      </c>
      <c r="B41" s="27">
        <v>0.00107</v>
      </c>
      <c r="C41" s="20">
        <f t="shared" si="12"/>
        <v>8.921042540299684E-05</v>
      </c>
      <c r="D41" s="20">
        <f t="shared" si="13"/>
        <v>8.921838461304193E-05</v>
      </c>
      <c r="E41" s="20">
        <f t="shared" si="14"/>
        <v>0.0032737397821989145</v>
      </c>
      <c r="F41" s="20">
        <f t="shared" si="15"/>
        <v>0.0032737397821989145</v>
      </c>
      <c r="G41" s="20">
        <v>0</v>
      </c>
      <c r="H41" s="20">
        <v>0</v>
      </c>
      <c r="I41" s="20">
        <v>0</v>
      </c>
      <c r="J41" s="20">
        <v>0.03</v>
      </c>
      <c r="K41" s="20">
        <v>0.03</v>
      </c>
      <c r="L41" s="17">
        <f t="shared" si="0"/>
        <v>8.921838461304193E-05</v>
      </c>
      <c r="M41" s="17">
        <f t="shared" si="1"/>
        <v>0.999910789574597</v>
      </c>
      <c r="N41" s="17">
        <f t="shared" si="2"/>
        <v>8.921042540299684E-05</v>
      </c>
      <c r="O41" s="17">
        <f t="shared" si="3"/>
        <v>0.0032737397821989145</v>
      </c>
      <c r="P41" s="17">
        <f t="shared" si="4"/>
        <v>0.9967369426185623</v>
      </c>
      <c r="Q41" s="17">
        <f t="shared" si="5"/>
        <v>0.999910789574597</v>
      </c>
      <c r="R41" s="17">
        <f t="shared" si="6"/>
        <v>0.9966480232918964</v>
      </c>
      <c r="S41" s="17">
        <f t="shared" si="7"/>
        <v>0.960509615384614</v>
      </c>
      <c r="T41" s="17">
        <f t="shared" si="8"/>
        <v>11.781222858713658</v>
      </c>
      <c r="U41" s="17">
        <f>PRODUCT(INDEX(vp12,1):INDEX(vp12,1+Dur))</f>
        <v>0.2682831428434943</v>
      </c>
      <c r="V41" s="17">
        <f t="shared" si="32"/>
        <v>0.27931333382442664</v>
      </c>
      <c r="W41" s="17">
        <f t="shared" si="9"/>
        <v>3.2906526331958537</v>
      </c>
      <c r="X41" s="17">
        <f t="shared" si="10"/>
        <v>0.00029260261643509474</v>
      </c>
      <c r="Y41" s="17">
        <f>SUM(INDEX(aDt,1+Dur):INDEX(aDt,EndtDur))</f>
        <v>5.918687808459845</v>
      </c>
      <c r="Z41" s="17">
        <f>SUM(INDEX(mCt,1+Dur):INDEX(mCt,EndtDur))</f>
        <v>0.052407970344645984</v>
      </c>
      <c r="AA41" s="17">
        <f t="shared" si="16"/>
        <v>0.008890167289243665</v>
      </c>
      <c r="AB41" s="17">
        <f>(mMt+aDtEnd)/SUM(INDEX(aDt,1+Dur):INDEX(aDt,IF(Dur&lt;EndtDur-7,7+Dur,EndtDur)))</f>
        <v>0.030277033731152862</v>
      </c>
      <c r="AC41" s="17">
        <f t="shared" si="17"/>
        <v>0.18838386277359095</v>
      </c>
      <c r="AD41" s="17">
        <f t="shared" si="18"/>
        <v>5.308310304698707</v>
      </c>
      <c r="AE41" s="17">
        <f aca="true" t="shared" si="33" ref="AE41:AE73">Px*aDt-mCt</f>
        <v>0.00042015182865853996</v>
      </c>
      <c r="AF41" s="22">
        <f>SUM(INDEX(dV,1):INDEX(dV,1+Dur))/EaDt</f>
        <v>0.14139879174215908</v>
      </c>
      <c r="AG41" s="17">
        <f t="shared" si="19"/>
        <v>292.6026164350947</v>
      </c>
      <c r="AH41" s="17">
        <f>SUM(INDEX(leNum,1+Dur):INDEX(leNum,EndtDur))</f>
        <v>52407.970344646004</v>
      </c>
      <c r="AI41" s="17">
        <f t="shared" si="20"/>
        <v>0.2709339338096938</v>
      </c>
      <c r="AJ41" s="17">
        <f>SUM(INDEX(leDen,1+Dur):INDEX(leDen,EndtDur))</f>
        <v>5.74112717420605</v>
      </c>
      <c r="AK41" s="17">
        <f t="shared" si="21"/>
        <v>9165.12091674605</v>
      </c>
      <c r="AL41" s="17">
        <f t="shared" si="22"/>
        <v>194210.1678078258</v>
      </c>
      <c r="AM41" s="17">
        <f t="shared" si="23"/>
        <v>292.6026164350947</v>
      </c>
      <c r="AN41" s="17">
        <f>SUM(INDEX(gtNum,1+Dur):INDEX(gtNum,EndtDur))</f>
        <v>52407.970344646004</v>
      </c>
      <c r="AO41" s="17">
        <f t="shared" si="24"/>
        <v>0.2709339338096938</v>
      </c>
      <c r="AP41" s="17">
        <f>SUM(INDEX(gtDen,1+Dur):INDEX(gtDen,EndtDur))</f>
        <v>5.74112717420605</v>
      </c>
      <c r="AQ41" s="17">
        <f t="shared" si="25"/>
        <v>9165.12091674605</v>
      </c>
      <c r="AR41" s="17">
        <f t="shared" si="26"/>
        <v>194210.1678078258</v>
      </c>
      <c r="AS41" s="17">
        <f t="shared" si="27"/>
        <v>2630.731540606055</v>
      </c>
      <c r="AT41" s="17">
        <f t="shared" si="28"/>
        <v>78.92194621818166</v>
      </c>
      <c r="AU41" s="17">
        <f t="shared" si="29"/>
        <v>420.15182865854007</v>
      </c>
      <c r="AV41" s="22">
        <f>SUM(INDEX(dGPAV,1):INDEX(dGPAV,1+Dur))/EaDt</f>
        <v>141398.79174215905</v>
      </c>
      <c r="AW41" s="22">
        <v>0</v>
      </c>
      <c r="AX41" s="17">
        <f t="shared" si="30"/>
        <v>0</v>
      </c>
      <c r="AY41" s="17">
        <f t="shared" si="31"/>
        <v>-292.6026164350947</v>
      </c>
      <c r="AZ41" s="22">
        <f>SUM(INDEX(dGAAV,1):INDEX(dGAAV,1+Dur))/EaDt</f>
        <v>195038.42686122295</v>
      </c>
    </row>
    <row r="42" spans="1:52" ht="11.25">
      <c r="A42">
        <v>33</v>
      </c>
      <c r="B42" s="27">
        <v>0.0011</v>
      </c>
      <c r="C42" s="20">
        <f t="shared" si="12"/>
        <v>9.171291444953766E-05</v>
      </c>
      <c r="D42" s="20">
        <f t="shared" si="13"/>
        <v>9.172132647970629E-05</v>
      </c>
      <c r="E42" s="20">
        <f t="shared" si="14"/>
        <v>0.0032737397821989145</v>
      </c>
      <c r="F42" s="20">
        <f t="shared" si="15"/>
        <v>0.0032737397821989145</v>
      </c>
      <c r="G42" s="20">
        <v>0</v>
      </c>
      <c r="H42" s="20">
        <v>0</v>
      </c>
      <c r="I42" s="20">
        <v>0</v>
      </c>
      <c r="J42" s="20">
        <v>0.03</v>
      </c>
      <c r="K42" s="20">
        <v>0.03</v>
      </c>
      <c r="L42" s="17">
        <f t="shared" si="0"/>
        <v>9.172132647970629E-05</v>
      </c>
      <c r="M42" s="17">
        <f t="shared" si="1"/>
        <v>0.9999082870855505</v>
      </c>
      <c r="N42" s="17">
        <f t="shared" si="2"/>
        <v>9.171291444953766E-05</v>
      </c>
      <c r="O42" s="17">
        <f t="shared" si="3"/>
        <v>0.0032737397821989145</v>
      </c>
      <c r="P42" s="17">
        <f t="shared" si="4"/>
        <v>0.9967369426185623</v>
      </c>
      <c r="Q42" s="17">
        <f t="shared" si="5"/>
        <v>0.9999082870855505</v>
      </c>
      <c r="R42" s="17">
        <f t="shared" si="6"/>
        <v>0.9966455289686152</v>
      </c>
      <c r="S42" s="17">
        <f t="shared" si="7"/>
        <v>0.9604807692307695</v>
      </c>
      <c r="T42" s="17">
        <f t="shared" si="8"/>
        <v>11.781061872195274</v>
      </c>
      <c r="U42" s="17">
        <f>PRODUCT(INDEX(vp12,1):INDEX(vp12,1+Dur))</f>
        <v>0.25768079940996785</v>
      </c>
      <c r="V42" s="17">
        <f t="shared" si="32"/>
        <v>0.2682831428434943</v>
      </c>
      <c r="W42" s="17">
        <f t="shared" si="9"/>
        <v>3.160660305106209</v>
      </c>
      <c r="X42" s="17">
        <f t="shared" si="10"/>
        <v>0.0002889274947325783</v>
      </c>
      <c r="Y42" s="17">
        <f>SUM(INDEX(aDt,1+Dur):INDEX(aDt,EndtDur))</f>
        <v>5.63937447463542</v>
      </c>
      <c r="Z42" s="17">
        <f>SUM(INDEX(mCt,1+Dur):INDEX(mCt,EndtDur))</f>
        <v>0.05211536772821088</v>
      </c>
      <c r="AA42" s="17">
        <f t="shared" si="16"/>
        <v>0.00927860392476644</v>
      </c>
      <c r="AB42" s="17">
        <f>(mMt+aDtEnd)/SUM(INDEX(aDt,1+Dur):INDEX(aDt,IF(Dur&lt;EndtDur-7,7+Dur,EndtDur)))</f>
        <v>0.03135091541809587</v>
      </c>
      <c r="AC42" s="17">
        <f t="shared" si="17"/>
        <v>0.19503842686122294</v>
      </c>
      <c r="AD42" s="17">
        <f t="shared" si="18"/>
        <v>5.127194758966842</v>
      </c>
      <c r="AE42" s="17">
        <f t="shared" si="33"/>
        <v>0.0003956800031879827</v>
      </c>
      <c r="AF42" s="22">
        <f>SUM(INDEX(dV,1):INDEX(dV,1+Dur))/EaDt</f>
        <v>0.14875222497685409</v>
      </c>
      <c r="AG42" s="17">
        <f t="shared" si="19"/>
        <v>288.9274947325783</v>
      </c>
      <c r="AH42" s="17">
        <f>SUM(INDEX(leNum,1+Dur):INDEX(leNum,EndtDur))</f>
        <v>52115.367728210906</v>
      </c>
      <c r="AI42" s="17">
        <f t="shared" si="20"/>
        <v>0.26023464855818945</v>
      </c>
      <c r="AJ42" s="17">
        <f>SUM(INDEX(leDen,1+Dur):INDEX(leDen,EndtDur))</f>
        <v>5.470193240396356</v>
      </c>
      <c r="AK42" s="17">
        <f t="shared" si="21"/>
        <v>9565.571056460252</v>
      </c>
      <c r="AL42" s="17">
        <f t="shared" si="22"/>
        <v>201070.54315590003</v>
      </c>
      <c r="AM42" s="17">
        <f t="shared" si="23"/>
        <v>288.9274947325783</v>
      </c>
      <c r="AN42" s="17">
        <f>SUM(INDEX(gtNum,1+Dur):INDEX(gtNum,EndtDur))</f>
        <v>52115.367728210906</v>
      </c>
      <c r="AO42" s="17">
        <f t="shared" si="24"/>
        <v>0.26023464855818945</v>
      </c>
      <c r="AP42" s="17">
        <f>SUM(INDEX(gtDen,1+Dur):INDEX(gtDen,EndtDur))</f>
        <v>5.470193240396356</v>
      </c>
      <c r="AQ42" s="17">
        <f t="shared" si="25"/>
        <v>9565.571056460252</v>
      </c>
      <c r="AR42" s="17">
        <f t="shared" si="26"/>
        <v>201070.54315590003</v>
      </c>
      <c r="AS42" s="17">
        <f t="shared" si="27"/>
        <v>2630.731540606055</v>
      </c>
      <c r="AT42" s="17">
        <f t="shared" si="28"/>
        <v>78.92194621818166</v>
      </c>
      <c r="AU42" s="17">
        <f t="shared" si="29"/>
        <v>395.6800031879828</v>
      </c>
      <c r="AV42" s="22">
        <f>SUM(INDEX(dGPAV,1):INDEX(dGPAV,1+Dur))/EaDt</f>
        <v>148752.22497685405</v>
      </c>
      <c r="AW42" s="22">
        <v>0</v>
      </c>
      <c r="AX42" s="17">
        <f t="shared" si="30"/>
        <v>0</v>
      </c>
      <c r="AY42" s="17">
        <f t="shared" si="31"/>
        <v>-288.9274947325783</v>
      </c>
      <c r="AZ42" s="22">
        <f>SUM(INDEX(dGAAV,1):INDEX(dGAAV,1+Dur))/EaDt</f>
        <v>201942.07235463266</v>
      </c>
    </row>
    <row r="43" spans="1:52" ht="11.25">
      <c r="A43">
        <v>34</v>
      </c>
      <c r="B43" s="27">
        <v>0.00114</v>
      </c>
      <c r="C43" s="20">
        <f t="shared" si="12"/>
        <v>9.504967368267891E-05</v>
      </c>
      <c r="D43" s="20">
        <f t="shared" si="13"/>
        <v>9.505870898194834E-05</v>
      </c>
      <c r="E43" s="20">
        <f t="shared" si="14"/>
        <v>0.0032737397821989145</v>
      </c>
      <c r="F43" s="20">
        <f t="shared" si="15"/>
        <v>0.0032737397821989145</v>
      </c>
      <c r="G43" s="20">
        <v>0</v>
      </c>
      <c r="H43" s="20">
        <v>0</v>
      </c>
      <c r="I43" s="20">
        <v>0</v>
      </c>
      <c r="J43" s="20">
        <v>0.03</v>
      </c>
      <c r="K43" s="20">
        <v>0.03</v>
      </c>
      <c r="L43" s="17">
        <f t="shared" si="0"/>
        <v>9.505870898194834E-05</v>
      </c>
      <c r="M43" s="17">
        <f t="shared" si="1"/>
        <v>0.9999049503263174</v>
      </c>
      <c r="N43" s="17">
        <f t="shared" si="2"/>
        <v>9.504967368267893E-05</v>
      </c>
      <c r="O43" s="17">
        <f t="shared" si="3"/>
        <v>0.003273739782198915</v>
      </c>
      <c r="P43" s="17">
        <f t="shared" si="4"/>
        <v>0.9967369426185623</v>
      </c>
      <c r="Q43" s="17">
        <f t="shared" si="5"/>
        <v>0.9999049503263173</v>
      </c>
      <c r="R43" s="17">
        <f t="shared" si="6"/>
        <v>0.9966422030974189</v>
      </c>
      <c r="S43" s="17">
        <f t="shared" si="7"/>
        <v>0.9604423076923071</v>
      </c>
      <c r="T43" s="17">
        <f t="shared" si="8"/>
        <v>11.780847220773087</v>
      </c>
      <c r="U43" s="17">
        <f>PRODUCT(INDEX(vp12,1):INDEX(vp12,1+Dur))</f>
        <v>0.24748754163330802</v>
      </c>
      <c r="V43" s="17">
        <f t="shared" si="32"/>
        <v>0.25768079940996785</v>
      </c>
      <c r="W43" s="17">
        <f t="shared" si="9"/>
        <v>3.0356981295755068</v>
      </c>
      <c r="X43" s="17">
        <f t="shared" si="10"/>
        <v>0.0002876005871317936</v>
      </c>
      <c r="Y43" s="17">
        <f>SUM(INDEX(aDt,1+Dur):INDEX(aDt,EndtDur))</f>
        <v>5.371091331791925</v>
      </c>
      <c r="Z43" s="17">
        <f>SUM(INDEX(mCt,1+Dur):INDEX(mCt,EndtDur))</f>
        <v>0.051826440233478314</v>
      </c>
      <c r="AA43" s="17">
        <f t="shared" si="16"/>
        <v>0.009688272163766514</v>
      </c>
      <c r="AB43" s="17">
        <f>(mMt+aDtEnd)/SUM(INDEX(aDt,1+Dur):INDEX(aDt,IF(Dur&lt;EndtDur-7,7+Dur,EndtDur)))</f>
        <v>0.032466235540606216</v>
      </c>
      <c r="AC43" s="17">
        <f t="shared" si="17"/>
        <v>0.20194207235463268</v>
      </c>
      <c r="AD43" s="17">
        <f t="shared" si="18"/>
        <v>4.951915112784864</v>
      </c>
      <c r="AE43" s="17">
        <f t="shared" si="33"/>
        <v>0.00036995174909209937</v>
      </c>
      <c r="AF43" s="22">
        <f>SUM(INDEX(dV,1):INDEX(dV,1+Dur))/EaDt</f>
        <v>0.15637370568123476</v>
      </c>
      <c r="AG43" s="17">
        <f t="shared" si="19"/>
        <v>287.6005871317936</v>
      </c>
      <c r="AH43" s="17">
        <f>SUM(INDEX(leNum,1+Dur):INDEX(leNum,EndtDur))</f>
        <v>51826.44023347833</v>
      </c>
      <c r="AI43" s="17">
        <f t="shared" si="20"/>
        <v>0.24995037542766882</v>
      </c>
      <c r="AJ43" s="17">
        <f>SUM(INDEX(leDen,1+Dur):INDEX(leDen,EndtDur))</f>
        <v>5.209958591838167</v>
      </c>
      <c r="AK43" s="17">
        <f t="shared" si="21"/>
        <v>9987.909447181975</v>
      </c>
      <c r="AL43" s="17">
        <f t="shared" si="22"/>
        <v>208187.70345838426</v>
      </c>
      <c r="AM43" s="17">
        <f t="shared" si="23"/>
        <v>287.6005871317936</v>
      </c>
      <c r="AN43" s="17">
        <f>SUM(INDEX(gtNum,1+Dur):INDEX(gtNum,EndtDur))</f>
        <v>51826.44023347833</v>
      </c>
      <c r="AO43" s="17">
        <f t="shared" si="24"/>
        <v>0.24995037542766882</v>
      </c>
      <c r="AP43" s="17">
        <f>SUM(INDEX(gtDen,1+Dur):INDEX(gtDen,EndtDur))</f>
        <v>5.209958591838167</v>
      </c>
      <c r="AQ43" s="17">
        <f t="shared" si="25"/>
        <v>9987.909447181975</v>
      </c>
      <c r="AR43" s="17">
        <f t="shared" si="26"/>
        <v>208187.70345838426</v>
      </c>
      <c r="AS43" s="17">
        <f t="shared" si="27"/>
        <v>2630.731540606055</v>
      </c>
      <c r="AT43" s="17">
        <f t="shared" si="28"/>
        <v>78.92194621818166</v>
      </c>
      <c r="AU43" s="17">
        <f t="shared" si="29"/>
        <v>369.9517490920994</v>
      </c>
      <c r="AV43" s="22">
        <f>SUM(INDEX(dGPAV,1):INDEX(dGPAV,1+Dur))/EaDt</f>
        <v>156373.70568123474</v>
      </c>
      <c r="AW43" s="22">
        <v>0</v>
      </c>
      <c r="AX43" s="17">
        <f t="shared" si="30"/>
        <v>0</v>
      </c>
      <c r="AY43" s="17">
        <f t="shared" si="31"/>
        <v>-287.6005871317936</v>
      </c>
      <c r="AZ43" s="22">
        <f>SUM(INDEX(dGAAV,1):INDEX(dGAAV,1+Dur))/EaDt</f>
        <v>209097.36995323125</v>
      </c>
    </row>
    <row r="44" spans="1:52" ht="11.25">
      <c r="A44">
        <v>35</v>
      </c>
      <c r="B44" s="27">
        <v>0.00119</v>
      </c>
      <c r="C44" s="20">
        <f t="shared" si="12"/>
        <v>9.922079497637348E-05</v>
      </c>
      <c r="D44" s="20">
        <f t="shared" si="13"/>
        <v>9.923064071943168E-05</v>
      </c>
      <c r="E44" s="20">
        <f t="shared" si="14"/>
        <v>0.0032737397821989145</v>
      </c>
      <c r="F44" s="20">
        <f t="shared" si="15"/>
        <v>0.0032737397821989145</v>
      </c>
      <c r="G44" s="20">
        <v>0</v>
      </c>
      <c r="H44" s="20">
        <v>0</v>
      </c>
      <c r="I44" s="20">
        <v>0</v>
      </c>
      <c r="J44" s="20">
        <v>0.03</v>
      </c>
      <c r="K44" s="20">
        <v>0.03</v>
      </c>
      <c r="L44" s="17">
        <f t="shared" si="0"/>
        <v>9.923064071943168E-05</v>
      </c>
      <c r="M44" s="17">
        <f t="shared" si="1"/>
        <v>0.9999007792050236</v>
      </c>
      <c r="N44" s="17">
        <f t="shared" si="2"/>
        <v>9.922079497637348E-05</v>
      </c>
      <c r="O44" s="17">
        <f t="shared" si="3"/>
        <v>0.0032737397821989145</v>
      </c>
      <c r="P44" s="17">
        <f t="shared" si="4"/>
        <v>0.9967369426185623</v>
      </c>
      <c r="Q44" s="17">
        <f t="shared" si="5"/>
        <v>0.9999007792050236</v>
      </c>
      <c r="R44" s="17">
        <f t="shared" si="6"/>
        <v>0.9966380455867333</v>
      </c>
      <c r="S44" s="17">
        <f t="shared" si="7"/>
        <v>0.96039423076923</v>
      </c>
      <c r="T44" s="17">
        <f t="shared" si="8"/>
        <v>11.780578902105447</v>
      </c>
      <c r="U44" s="17">
        <f>PRODUCT(INDEX(vp12,1):INDEX(vp12,1+Dur))</f>
        <v>0.23768560717188864</v>
      </c>
      <c r="V44" s="17">
        <f t="shared" si="32"/>
        <v>0.24748754163330802</v>
      </c>
      <c r="W44" s="17">
        <f t="shared" si="9"/>
        <v>2.915546511499292</v>
      </c>
      <c r="X44" s="17">
        <f t="shared" si="10"/>
        <v>0.0002883388961464821</v>
      </c>
      <c r="Y44" s="17">
        <f>SUM(INDEX(aDt,1+Dur):INDEX(aDt,EndtDur))</f>
        <v>5.113410532381957</v>
      </c>
      <c r="Z44" s="17">
        <f>SUM(INDEX(mCt,1+Dur):INDEX(mCt,EndtDur))</f>
        <v>0.05153883964634653</v>
      </c>
      <c r="AA44" s="17">
        <f t="shared" si="16"/>
        <v>0.010120250217345552</v>
      </c>
      <c r="AB44" s="17">
        <f>(mMt+aDtEnd)/SUM(INDEX(aDt,1+Dur):INDEX(aDt,IF(Dur&lt;EndtDur-7,7+Dur,EndtDur)))</f>
        <v>0.03362359115588391</v>
      </c>
      <c r="AC44" s="17">
        <f t="shared" si="17"/>
        <v>0.20909736995323128</v>
      </c>
      <c r="AD44" s="17">
        <f t="shared" si="18"/>
        <v>4.782460918679511</v>
      </c>
      <c r="AE44" s="17">
        <f t="shared" si="33"/>
        <v>0.00034320218708486146</v>
      </c>
      <c r="AF44" s="22">
        <f>SUM(INDEX(dV,1):INDEX(dV,1+Dur))/EaDt</f>
        <v>0.1642663459802536</v>
      </c>
      <c r="AG44" s="17">
        <f t="shared" si="19"/>
        <v>288.3388961464821</v>
      </c>
      <c r="AH44" s="17">
        <f>SUM(INDEX(leNum,1+Dur):INDEX(leNum,EndtDur))</f>
        <v>51538.83964634653</v>
      </c>
      <c r="AI44" s="17">
        <f t="shared" si="20"/>
        <v>0.24006291538430877</v>
      </c>
      <c r="AJ44" s="17">
        <f>SUM(INDEX(leDen,1+Dur):INDEX(leDen,EndtDur))</f>
        <v>4.960008216410498</v>
      </c>
      <c r="AK44" s="17">
        <f t="shared" si="21"/>
        <v>10433.247646747992</v>
      </c>
      <c r="AL44" s="17">
        <f t="shared" si="22"/>
        <v>215564.298920857</v>
      </c>
      <c r="AM44" s="17">
        <f t="shared" si="23"/>
        <v>288.3388961464821</v>
      </c>
      <c r="AN44" s="17">
        <f>SUM(INDEX(gtNum,1+Dur):INDEX(gtNum,EndtDur))</f>
        <v>51538.83964634653</v>
      </c>
      <c r="AO44" s="17">
        <f t="shared" si="24"/>
        <v>0.24006291538430877</v>
      </c>
      <c r="AP44" s="17">
        <f>SUM(INDEX(gtDen,1+Dur):INDEX(gtDen,EndtDur))</f>
        <v>4.960008216410498</v>
      </c>
      <c r="AQ44" s="17">
        <f t="shared" si="25"/>
        <v>10433.247646747992</v>
      </c>
      <c r="AR44" s="17">
        <f t="shared" si="26"/>
        <v>215564.298920857</v>
      </c>
      <c r="AS44" s="17">
        <f t="shared" si="27"/>
        <v>2630.731540606055</v>
      </c>
      <c r="AT44" s="17">
        <f t="shared" si="28"/>
        <v>78.92194621818166</v>
      </c>
      <c r="AU44" s="17">
        <f t="shared" si="29"/>
        <v>343.2021870848616</v>
      </c>
      <c r="AV44" s="22">
        <f>SUM(INDEX(dGPAV,1):INDEX(dGPAV,1+Dur))/EaDt</f>
        <v>164266.3459802536</v>
      </c>
      <c r="AW44" s="22">
        <v>0</v>
      </c>
      <c r="AX44" s="17">
        <f t="shared" si="30"/>
        <v>0</v>
      </c>
      <c r="AY44" s="17">
        <f t="shared" si="31"/>
        <v>-288.3388961464821</v>
      </c>
      <c r="AZ44" s="22">
        <f>SUM(INDEX(dGAAV,1):INDEX(dGAAV,1+Dur))/EaDt</f>
        <v>216507.24151064776</v>
      </c>
    </row>
    <row r="45" spans="1:52" ht="11.25">
      <c r="A45">
        <v>36</v>
      </c>
      <c r="B45" s="27">
        <v>0.00126</v>
      </c>
      <c r="C45" s="20">
        <f t="shared" si="12"/>
        <v>0.00010506068635807164</v>
      </c>
      <c r="D45" s="20">
        <f t="shared" si="13"/>
        <v>0.00010507172526564487</v>
      </c>
      <c r="E45" s="20">
        <f t="shared" si="14"/>
        <v>0.0032737397821989145</v>
      </c>
      <c r="F45" s="20">
        <f t="shared" si="15"/>
        <v>0.0032737397821989145</v>
      </c>
      <c r="G45" s="20">
        <v>0</v>
      </c>
      <c r="H45" s="20">
        <v>0</v>
      </c>
      <c r="I45" s="20">
        <v>0</v>
      </c>
      <c r="J45" s="20">
        <v>0.03</v>
      </c>
      <c r="K45" s="20">
        <v>0.03</v>
      </c>
      <c r="L45" s="17">
        <f t="shared" si="0"/>
        <v>0.00010507172526564487</v>
      </c>
      <c r="M45" s="17">
        <f t="shared" si="1"/>
        <v>0.9998949393136418</v>
      </c>
      <c r="N45" s="17">
        <f t="shared" si="2"/>
        <v>0.00010506068635807163</v>
      </c>
      <c r="O45" s="17">
        <f t="shared" si="3"/>
        <v>0.0032737397821989145</v>
      </c>
      <c r="P45" s="17">
        <f t="shared" si="4"/>
        <v>0.9967369426185623</v>
      </c>
      <c r="Q45" s="17">
        <f t="shared" si="5"/>
        <v>0.9998949393136419</v>
      </c>
      <c r="R45" s="17">
        <f t="shared" si="6"/>
        <v>0.9966322247512523</v>
      </c>
      <c r="S45" s="17">
        <f t="shared" si="7"/>
        <v>0.9603269230769226</v>
      </c>
      <c r="T45" s="17">
        <f t="shared" si="8"/>
        <v>11.780203247776214</v>
      </c>
      <c r="U45" s="17">
        <f>PRODUCT(INDEX(vp12,1):INDEX(vp12,1+Dur))</f>
        <v>0.22825588779504993</v>
      </c>
      <c r="V45" s="17">
        <f t="shared" si="32"/>
        <v>0.23768560717188864</v>
      </c>
      <c r="W45" s="17">
        <f t="shared" si="9"/>
        <v>2.799984761555944</v>
      </c>
      <c r="X45" s="17">
        <f t="shared" si="10"/>
        <v>0.00029320843273050295</v>
      </c>
      <c r="Y45" s="17">
        <f>SUM(INDEX(aDt,1+Dur):INDEX(aDt,EndtDur))</f>
        <v>4.865922990748648</v>
      </c>
      <c r="Z45" s="17">
        <f>SUM(INDEX(mCt,1+Dur):INDEX(mCt,EndtDur))</f>
        <v>0.05125050075020004</v>
      </c>
      <c r="AA45" s="17">
        <f t="shared" si="16"/>
        <v>0.010575723301295312</v>
      </c>
      <c r="AB45" s="17">
        <f>(mMt+aDtEnd)/SUM(INDEX(aDt,1+Dur):INDEX(aDt,IF(Dur&lt;EndtDur-7,7+Dur,EndtDur)))</f>
        <v>0.03482374166899589</v>
      </c>
      <c r="AC45" s="17">
        <f t="shared" si="17"/>
        <v>0.21650724151064776</v>
      </c>
      <c r="AD45" s="17">
        <f t="shared" si="18"/>
        <v>4.618783154885008</v>
      </c>
      <c r="AE45" s="17">
        <f t="shared" si="33"/>
        <v>0.00031331998009862953</v>
      </c>
      <c r="AF45" s="22">
        <f>SUM(INDEX(dV,1):INDEX(dV,1+Dur))/EaDt</f>
        <v>0.17242519587341945</v>
      </c>
      <c r="AG45" s="17">
        <f t="shared" si="19"/>
        <v>293.208432730503</v>
      </c>
      <c r="AH45" s="17">
        <f>SUM(INDEX(leNum,1+Dur):INDEX(leNum,EndtDur))</f>
        <v>51250.50075020005</v>
      </c>
      <c r="AI45" s="17">
        <f t="shared" si="20"/>
        <v>0.23055503895673196</v>
      </c>
      <c r="AJ45" s="17">
        <f>SUM(INDEX(leDen,1+Dur):INDEX(leDen,EndtDur))</f>
        <v>4.719945301026189</v>
      </c>
      <c r="AK45" s="17">
        <f t="shared" si="21"/>
        <v>10902.807527108569</v>
      </c>
      <c r="AL45" s="17">
        <f t="shared" si="22"/>
        <v>223203.34176355443</v>
      </c>
      <c r="AM45" s="17">
        <f t="shared" si="23"/>
        <v>293.208432730503</v>
      </c>
      <c r="AN45" s="17">
        <f>SUM(INDEX(gtNum,1+Dur):INDEX(gtNum,EndtDur))</f>
        <v>51250.50075020005</v>
      </c>
      <c r="AO45" s="17">
        <f t="shared" si="24"/>
        <v>0.23055503895673196</v>
      </c>
      <c r="AP45" s="17">
        <f>SUM(INDEX(gtDen,1+Dur):INDEX(gtDen,EndtDur))</f>
        <v>4.719945301026189</v>
      </c>
      <c r="AQ45" s="17">
        <f t="shared" si="25"/>
        <v>10902.807527108569</v>
      </c>
      <c r="AR45" s="17">
        <f t="shared" si="26"/>
        <v>223203.34176355443</v>
      </c>
      <c r="AS45" s="17">
        <f t="shared" si="27"/>
        <v>2630.731540606055</v>
      </c>
      <c r="AT45" s="17">
        <f t="shared" si="28"/>
        <v>78.92194621818166</v>
      </c>
      <c r="AU45" s="17">
        <f t="shared" si="29"/>
        <v>313.31998009862957</v>
      </c>
      <c r="AV45" s="22">
        <f>SUM(INDEX(dGPAV,1):INDEX(dGPAV,1+Dur))/EaDt</f>
        <v>172425.19587341943</v>
      </c>
      <c r="AW45" s="22">
        <v>0</v>
      </c>
      <c r="AX45" s="17">
        <f t="shared" si="30"/>
        <v>0</v>
      </c>
      <c r="AY45" s="17">
        <f t="shared" si="31"/>
        <v>-293.208432730503</v>
      </c>
      <c r="AZ45" s="22">
        <f>SUM(INDEX(dGAAV,1):INDEX(dGAAV,1+Dur))/EaDt</f>
        <v>224167.03997042825</v>
      </c>
    </row>
    <row r="46" spans="1:52" ht="11.25">
      <c r="A46">
        <v>37</v>
      </c>
      <c r="B46" s="27">
        <v>0.00134</v>
      </c>
      <c r="C46" s="20">
        <f t="shared" si="12"/>
        <v>0.00011173530738228798</v>
      </c>
      <c r="D46" s="20">
        <f t="shared" si="13"/>
        <v>0.0001117477935563503</v>
      </c>
      <c r="E46" s="20">
        <f t="shared" si="14"/>
        <v>0.0032737397821989145</v>
      </c>
      <c r="F46" s="20">
        <f t="shared" si="15"/>
        <v>0.0032737397821989145</v>
      </c>
      <c r="G46" s="20">
        <v>0</v>
      </c>
      <c r="H46" s="20">
        <v>0</v>
      </c>
      <c r="I46" s="20">
        <v>0</v>
      </c>
      <c r="J46" s="20">
        <v>0.03</v>
      </c>
      <c r="K46" s="20">
        <v>0.03</v>
      </c>
      <c r="L46" s="17">
        <f t="shared" si="0"/>
        <v>0.0001117477935563503</v>
      </c>
      <c r="M46" s="17">
        <f t="shared" si="1"/>
        <v>0.9998882646926177</v>
      </c>
      <c r="N46" s="17">
        <f t="shared" si="2"/>
        <v>0.00011173530738228798</v>
      </c>
      <c r="O46" s="17">
        <f t="shared" si="3"/>
        <v>0.0032737397821989145</v>
      </c>
      <c r="P46" s="17">
        <f t="shared" si="4"/>
        <v>0.9967369426185623</v>
      </c>
      <c r="Q46" s="17">
        <f t="shared" si="5"/>
        <v>0.9998882646926177</v>
      </c>
      <c r="R46" s="17">
        <f t="shared" si="6"/>
        <v>0.9966255719098995</v>
      </c>
      <c r="S46" s="17">
        <f t="shared" si="7"/>
        <v>0.9602499999999999</v>
      </c>
      <c r="T46" s="17">
        <f t="shared" si="8"/>
        <v>11.779773916834772</v>
      </c>
      <c r="U46" s="17">
        <f>PRODUCT(INDEX(vp12,1):INDEX(vp12,1+Dur))</f>
        <v>0.2191827162551967</v>
      </c>
      <c r="V46" s="17">
        <f t="shared" si="32"/>
        <v>0.22825588779504993</v>
      </c>
      <c r="W46" s="17">
        <f t="shared" si="9"/>
        <v>2.6888027534120935</v>
      </c>
      <c r="X46" s="17">
        <f t="shared" si="10"/>
        <v>0.000299453868101904</v>
      </c>
      <c r="Y46" s="17">
        <f>SUM(INDEX(aDt,1+Dur):INDEX(aDt,EndtDur))</f>
        <v>4.628237383576759</v>
      </c>
      <c r="Z46" s="17">
        <f>SUM(INDEX(mCt,1+Dur):INDEX(mCt,EndtDur))</f>
        <v>0.05095729231746953</v>
      </c>
      <c r="AA46" s="17">
        <f t="shared" si="16"/>
        <v>0.011055493156942547</v>
      </c>
      <c r="AB46" s="17">
        <f>(mMt+aDtEnd)/SUM(INDEX(aDt,1+Dur):INDEX(aDt,IF(Dur&lt;EndtDur-7,7+Dur,EndtDur)))</f>
        <v>0.03606599422970604</v>
      </c>
      <c r="AC46" s="17">
        <f t="shared" si="17"/>
        <v>0.22416703997042822</v>
      </c>
      <c r="AD46" s="17">
        <f t="shared" si="18"/>
        <v>4.460959113935387</v>
      </c>
      <c r="AE46" s="17">
        <f t="shared" si="33"/>
        <v>0.00028301169634902624</v>
      </c>
      <c r="AF46" s="22">
        <f>SUM(INDEX(dV,1):INDEX(dV,1+Dur))/EaDt</f>
        <v>0.18085403144889586</v>
      </c>
      <c r="AG46" s="17">
        <f t="shared" si="19"/>
        <v>299.453868101904</v>
      </c>
      <c r="AH46" s="17">
        <f>SUM(INDEX(leNum,1+Dur):INDEX(leNum,EndtDur))</f>
        <v>50957.292317469546</v>
      </c>
      <c r="AI46" s="17">
        <f t="shared" si="20"/>
        <v>0.22140821116119844</v>
      </c>
      <c r="AJ46" s="17">
        <f>SUM(INDEX(leDen,1+Dur):INDEX(leDen,EndtDur))</f>
        <v>4.489390262069456</v>
      </c>
      <c r="AK46" s="17">
        <f t="shared" si="21"/>
        <v>11397.41562571397</v>
      </c>
      <c r="AL46" s="17">
        <f t="shared" si="22"/>
        <v>231100.04120662707</v>
      </c>
      <c r="AM46" s="17">
        <f t="shared" si="23"/>
        <v>299.453868101904</v>
      </c>
      <c r="AN46" s="17">
        <f>SUM(INDEX(gtNum,1+Dur):INDEX(gtNum,EndtDur))</f>
        <v>50957.292317469546</v>
      </c>
      <c r="AO46" s="17">
        <f t="shared" si="24"/>
        <v>0.22140821116119844</v>
      </c>
      <c r="AP46" s="17">
        <f>SUM(INDEX(gtDen,1+Dur):INDEX(gtDen,EndtDur))</f>
        <v>4.489390262069456</v>
      </c>
      <c r="AQ46" s="17">
        <f t="shared" si="25"/>
        <v>11397.41562571397</v>
      </c>
      <c r="AR46" s="17">
        <f t="shared" si="26"/>
        <v>231100.04120662707</v>
      </c>
      <c r="AS46" s="17">
        <f t="shared" si="27"/>
        <v>2630.731540606055</v>
      </c>
      <c r="AT46" s="17">
        <f t="shared" si="28"/>
        <v>78.92194621818166</v>
      </c>
      <c r="AU46" s="17">
        <f t="shared" si="29"/>
        <v>283.0116963490263</v>
      </c>
      <c r="AV46" s="22">
        <f>SUM(INDEX(dGPAV,1):INDEX(dGPAV,1+Dur))/EaDt</f>
        <v>180854.03144889587</v>
      </c>
      <c r="AW46" s="22">
        <v>0</v>
      </c>
      <c r="AX46" s="17">
        <f t="shared" si="30"/>
        <v>0</v>
      </c>
      <c r="AY46" s="17">
        <f t="shared" si="31"/>
        <v>-299.453868101904</v>
      </c>
      <c r="AZ46" s="22">
        <f>SUM(INDEX(dGAAV,1):INDEX(dGAAV,1+Dur))/EaDt</f>
        <v>232080.31054561122</v>
      </c>
    </row>
    <row r="47" spans="1:52" ht="11.25">
      <c r="A47">
        <v>38</v>
      </c>
      <c r="B47" s="27">
        <v>0.00143</v>
      </c>
      <c r="C47" s="20">
        <f t="shared" si="12"/>
        <v>0.00011924484191716545</v>
      </c>
      <c r="D47" s="20">
        <f t="shared" si="13"/>
        <v>0.00011925906294527354</v>
      </c>
      <c r="E47" s="20">
        <f t="shared" si="14"/>
        <v>0.0032737397821989145</v>
      </c>
      <c r="F47" s="20">
        <f t="shared" si="15"/>
        <v>0.0032737397821989145</v>
      </c>
      <c r="G47" s="20">
        <v>0</v>
      </c>
      <c r="H47" s="20">
        <v>0</v>
      </c>
      <c r="I47" s="20">
        <v>0</v>
      </c>
      <c r="J47" s="20">
        <v>0.03</v>
      </c>
      <c r="K47" s="20">
        <v>0.03</v>
      </c>
      <c r="L47" s="17">
        <f t="shared" si="0"/>
        <v>0.00011925906294527354</v>
      </c>
      <c r="M47" s="17">
        <f t="shared" si="1"/>
        <v>0.9998807551580828</v>
      </c>
      <c r="N47" s="17">
        <f t="shared" si="2"/>
        <v>0.00011924484191716545</v>
      </c>
      <c r="O47" s="17">
        <f t="shared" si="3"/>
        <v>0.0032737397821989145</v>
      </c>
      <c r="P47" s="17">
        <f t="shared" si="4"/>
        <v>0.9967369426185623</v>
      </c>
      <c r="Q47" s="17">
        <f t="shared" si="5"/>
        <v>0.9998807551580828</v>
      </c>
      <c r="R47" s="17">
        <f t="shared" si="6"/>
        <v>0.9966180868794067</v>
      </c>
      <c r="S47" s="17">
        <f t="shared" si="7"/>
        <v>0.9601634615384597</v>
      </c>
      <c r="T47" s="17">
        <f t="shared" si="8"/>
        <v>11.779290904596438</v>
      </c>
      <c r="U47" s="17">
        <f>PRODUCT(INDEX(vp12,1):INDEX(vp12,1+Dur))</f>
        <v>0.21045123554899167</v>
      </c>
      <c r="V47" s="17">
        <f t="shared" si="32"/>
        <v>0.2191827162551967</v>
      </c>
      <c r="W47" s="17">
        <f t="shared" si="9"/>
        <v>2.58181697602958</v>
      </c>
      <c r="X47" s="17">
        <f t="shared" si="10"/>
        <v>0.0003068637650503408</v>
      </c>
      <c r="Y47" s="17">
        <f>SUM(INDEX(aDt,1+Dur):INDEX(aDt,EndtDur))</f>
        <v>4.399981495781708</v>
      </c>
      <c r="Z47" s="17">
        <f>SUM(INDEX(mCt,1+Dur):INDEX(mCt,EndtDur))</f>
        <v>0.05065783844936763</v>
      </c>
      <c r="AA47" s="17">
        <f t="shared" si="16"/>
        <v>0.011560956086634485</v>
      </c>
      <c r="AB47" s="17">
        <f>(mMt+aDtEnd)/SUM(INDEX(aDt,1+Dur):INDEX(aDt,IF(Dur&lt;EndtDur-7,7+Dur,EndtDur)))</f>
        <v>0.0373513826534006</v>
      </c>
      <c r="AC47" s="17">
        <f t="shared" si="17"/>
        <v>0.2320803105456112</v>
      </c>
      <c r="AD47" s="17">
        <f t="shared" si="18"/>
        <v>4.308853248468349</v>
      </c>
      <c r="AE47" s="17">
        <f t="shared" si="33"/>
        <v>0.00025244879321366495</v>
      </c>
      <c r="AF47" s="22">
        <f>SUM(INDEX(dV,1):INDEX(dV,1+Dur))/EaDt</f>
        <v>0.18955710356282848</v>
      </c>
      <c r="AG47" s="17">
        <f t="shared" si="19"/>
        <v>306.86376505034076</v>
      </c>
      <c r="AH47" s="17">
        <f>SUM(INDEX(leNum,1+Dur):INDEX(leNum,EndtDur))</f>
        <v>50657.83844936764</v>
      </c>
      <c r="AI47" s="17">
        <f t="shared" si="20"/>
        <v>0.2126072347675408</v>
      </c>
      <c r="AJ47" s="17">
        <f>SUM(INDEX(leDen,1+Dur):INDEX(leDen,EndtDur))</f>
        <v>4.267982050908257</v>
      </c>
      <c r="AK47" s="17">
        <f t="shared" si="21"/>
        <v>11918.511429520087</v>
      </c>
      <c r="AL47" s="17">
        <f t="shared" si="22"/>
        <v>239258.05210887757</v>
      </c>
      <c r="AM47" s="17">
        <f t="shared" si="23"/>
        <v>306.86376505034076</v>
      </c>
      <c r="AN47" s="17">
        <f>SUM(INDEX(gtNum,1+Dur):INDEX(gtNum,EndtDur))</f>
        <v>50657.83844936764</v>
      </c>
      <c r="AO47" s="17">
        <f t="shared" si="24"/>
        <v>0.2126072347675408</v>
      </c>
      <c r="AP47" s="17">
        <f>SUM(INDEX(gtDen,1+Dur):INDEX(gtDen,EndtDur))</f>
        <v>4.267982050908257</v>
      </c>
      <c r="AQ47" s="17">
        <f t="shared" si="25"/>
        <v>11918.511429520087</v>
      </c>
      <c r="AR47" s="17">
        <f t="shared" si="26"/>
        <v>239258.05210887757</v>
      </c>
      <c r="AS47" s="17">
        <f t="shared" si="27"/>
        <v>2630.731540606055</v>
      </c>
      <c r="AT47" s="17">
        <f t="shared" si="28"/>
        <v>78.92194621818166</v>
      </c>
      <c r="AU47" s="17">
        <f t="shared" si="29"/>
        <v>252.44879321366506</v>
      </c>
      <c r="AV47" s="22">
        <f>SUM(INDEX(dGPAV,1):INDEX(dGPAV,1+Dur))/EaDt</f>
        <v>189557.10356282847</v>
      </c>
      <c r="AW47" s="22">
        <v>0</v>
      </c>
      <c r="AX47" s="17">
        <f t="shared" si="30"/>
        <v>0</v>
      </c>
      <c r="AY47" s="17">
        <f t="shared" si="31"/>
        <v>-306.86376505034076</v>
      </c>
      <c r="AZ47" s="22">
        <f>SUM(INDEX(dGAAV,1):INDEX(dGAAV,1+Dur))/EaDt</f>
        <v>240251.0441803322</v>
      </c>
    </row>
    <row r="48" spans="1:52" ht="11.25">
      <c r="A48">
        <v>39</v>
      </c>
      <c r="B48" s="27">
        <v>0.00153</v>
      </c>
      <c r="C48" s="20">
        <f t="shared" si="12"/>
        <v>0.00012758949687030618</v>
      </c>
      <c r="D48" s="20">
        <f t="shared" si="13"/>
        <v>0.00012760577802732243</v>
      </c>
      <c r="E48" s="20">
        <f t="shared" si="14"/>
        <v>0.0032737397821989145</v>
      </c>
      <c r="F48" s="20">
        <f t="shared" si="15"/>
        <v>0.0032737397821989145</v>
      </c>
      <c r="G48" s="20">
        <v>0</v>
      </c>
      <c r="H48" s="20">
        <v>0</v>
      </c>
      <c r="I48" s="20">
        <v>0</v>
      </c>
      <c r="J48" s="20">
        <v>0.03</v>
      </c>
      <c r="K48" s="20">
        <v>0.03</v>
      </c>
      <c r="L48" s="17">
        <f t="shared" si="0"/>
        <v>0.00012760577802732243</v>
      </c>
      <c r="M48" s="17">
        <f t="shared" si="1"/>
        <v>0.9998724105031297</v>
      </c>
      <c r="N48" s="17">
        <f t="shared" si="2"/>
        <v>0.00012758949687030618</v>
      </c>
      <c r="O48" s="17">
        <f t="shared" si="3"/>
        <v>0.0032737397821989145</v>
      </c>
      <c r="P48" s="17">
        <f t="shared" si="4"/>
        <v>0.9967369426185623</v>
      </c>
      <c r="Q48" s="17">
        <f t="shared" si="5"/>
        <v>0.9998724105031297</v>
      </c>
      <c r="R48" s="17">
        <f t="shared" si="6"/>
        <v>0.9966097694535415</v>
      </c>
      <c r="S48" s="17">
        <f t="shared" si="7"/>
        <v>0.9600673076923064</v>
      </c>
      <c r="T48" s="17">
        <f t="shared" si="8"/>
        <v>11.778754205789408</v>
      </c>
      <c r="U48" s="17">
        <f>PRODUCT(INDEX(vp12,1):INDEX(vp12,1+Dur))</f>
        <v>0.20204735111403985</v>
      </c>
      <c r="V48" s="17">
        <f t="shared" si="32"/>
        <v>0.21045123554899167</v>
      </c>
      <c r="W48" s="17">
        <f t="shared" si="9"/>
        <v>2.478853375836263</v>
      </c>
      <c r="X48" s="17">
        <f t="shared" si="10"/>
        <v>0.0003152436294274673</v>
      </c>
      <c r="Y48" s="17">
        <f>SUM(INDEX(aDt,1+Dur):INDEX(aDt,EndtDur))</f>
        <v>4.18079877952651</v>
      </c>
      <c r="Z48" s="17">
        <f>SUM(INDEX(mCt,1+Dur):INDEX(mCt,EndtDur))</f>
        <v>0.0503509746843173</v>
      </c>
      <c r="AA48" s="17">
        <f t="shared" si="16"/>
        <v>0.012093652853441687</v>
      </c>
      <c r="AB48" s="17">
        <f>(mMt+aDtEnd)/SUM(INDEX(aDt,1+Dur):INDEX(aDt,IF(Dur&lt;EndtDur-7,7+Dur,EndtDur)))</f>
        <v>0.03868112554395738</v>
      </c>
      <c r="AC48" s="17">
        <f t="shared" si="17"/>
        <v>0.24025104418033222</v>
      </c>
      <c r="AD48" s="17">
        <f t="shared" si="18"/>
        <v>4.1623128149628394</v>
      </c>
      <c r="AE48" s="17">
        <f t="shared" si="33"/>
        <v>0.00022178785259723195</v>
      </c>
      <c r="AF48" s="22">
        <f>SUM(INDEX(dV,1):INDEX(dV,1+Dur))/EaDt</f>
        <v>0.19853917551159223</v>
      </c>
      <c r="AG48" s="17">
        <f t="shared" si="19"/>
        <v>315.2436294274673</v>
      </c>
      <c r="AH48" s="17">
        <f>SUM(INDEX(leNum,1+Dur):INDEX(leNum,EndtDur))</f>
        <v>50350.974684317305</v>
      </c>
      <c r="AI48" s="17">
        <f t="shared" si="20"/>
        <v>0.20413769848252192</v>
      </c>
      <c r="AJ48" s="17">
        <f>SUM(INDEX(leDen,1+Dur):INDEX(leDen,EndtDur))</f>
        <v>4.055374816140717</v>
      </c>
      <c r="AK48" s="17">
        <f t="shared" si="21"/>
        <v>12467.683354063589</v>
      </c>
      <c r="AL48" s="17">
        <f t="shared" si="22"/>
        <v>247681.48884570337</v>
      </c>
      <c r="AM48" s="17">
        <f t="shared" si="23"/>
        <v>315.2436294274673</v>
      </c>
      <c r="AN48" s="17">
        <f>SUM(INDEX(gtNum,1+Dur):INDEX(gtNum,EndtDur))</f>
        <v>50350.974684317305</v>
      </c>
      <c r="AO48" s="17">
        <f t="shared" si="24"/>
        <v>0.20413769848252192</v>
      </c>
      <c r="AP48" s="17">
        <f>SUM(INDEX(gtDen,1+Dur):INDEX(gtDen,EndtDur))</f>
        <v>4.055374816140717</v>
      </c>
      <c r="AQ48" s="17">
        <f t="shared" si="25"/>
        <v>12467.683354063589</v>
      </c>
      <c r="AR48" s="17">
        <f t="shared" si="26"/>
        <v>247681.48884570337</v>
      </c>
      <c r="AS48" s="17">
        <f t="shared" si="27"/>
        <v>2630.731540606055</v>
      </c>
      <c r="AT48" s="17">
        <f t="shared" si="28"/>
        <v>78.92194621818166</v>
      </c>
      <c r="AU48" s="17">
        <f t="shared" si="29"/>
        <v>221.78785259723196</v>
      </c>
      <c r="AV48" s="22">
        <f>SUM(INDEX(dGPAV,1):INDEX(dGPAV,1+Dur))/EaDt</f>
        <v>198539.17551159224</v>
      </c>
      <c r="AW48" s="22">
        <v>0</v>
      </c>
      <c r="AX48" s="17">
        <f t="shared" si="30"/>
        <v>0</v>
      </c>
      <c r="AY48" s="17">
        <f t="shared" si="31"/>
        <v>-315.2436294274673</v>
      </c>
      <c r="AZ48" s="22">
        <f>SUM(INDEX(dGAAV,1):INDEX(dGAAV,1+Dur))/EaDt</f>
        <v>248683.71291786435</v>
      </c>
    </row>
    <row r="49" spans="1:52" ht="11.25">
      <c r="A49">
        <v>40</v>
      </c>
      <c r="B49" s="27">
        <v>0.00164</v>
      </c>
      <c r="C49" s="20">
        <f t="shared" si="12"/>
        <v>0.0001367695022091997</v>
      </c>
      <c r="D49" s="20">
        <f t="shared" si="13"/>
        <v>0.0001367882106646804</v>
      </c>
      <c r="E49" s="20">
        <f t="shared" si="14"/>
        <v>0.0032737397821989145</v>
      </c>
      <c r="F49" s="20">
        <f t="shared" si="15"/>
        <v>0.0032737397821989145</v>
      </c>
      <c r="G49" s="20">
        <v>0</v>
      </c>
      <c r="H49" s="20">
        <v>0</v>
      </c>
      <c r="I49" s="20">
        <v>0</v>
      </c>
      <c r="J49" s="20">
        <v>0.03</v>
      </c>
      <c r="K49" s="20">
        <v>0.03</v>
      </c>
      <c r="L49" s="17">
        <f t="shared" si="0"/>
        <v>0.0001367882106646804</v>
      </c>
      <c r="M49" s="17">
        <f t="shared" si="1"/>
        <v>0.9998632304977908</v>
      </c>
      <c r="N49" s="17">
        <f t="shared" si="2"/>
        <v>0.0001367695022091997</v>
      </c>
      <c r="O49" s="17">
        <f t="shared" si="3"/>
        <v>0.0032737397821989145</v>
      </c>
      <c r="P49" s="17">
        <f t="shared" si="4"/>
        <v>0.9967369426185623</v>
      </c>
      <c r="Q49" s="17">
        <f t="shared" si="5"/>
        <v>0.9998632304977908</v>
      </c>
      <c r="R49" s="17">
        <f t="shared" si="6"/>
        <v>0.9966006194030869</v>
      </c>
      <c r="S49" s="17">
        <f t="shared" si="7"/>
        <v>0.9599615384615386</v>
      </c>
      <c r="T49" s="17">
        <f t="shared" si="8"/>
        <v>11.778163814554608</v>
      </c>
      <c r="U49" s="17">
        <f>PRODUCT(INDEX(vp12,1):INDEX(vp12,1+Dur))</f>
        <v>0.19395768601751237</v>
      </c>
      <c r="V49" s="17">
        <f t="shared" si="32"/>
        <v>0.20204735111403985</v>
      </c>
      <c r="W49" s="17">
        <f t="shared" si="9"/>
        <v>2.379746799717994</v>
      </c>
      <c r="X49" s="17">
        <f t="shared" si="10"/>
        <v>0.0003244147357549934</v>
      </c>
      <c r="Y49" s="17">
        <f>SUM(INDEX(aDt,1+Dur):INDEX(aDt,EndtDur))</f>
        <v>3.9703475439775198</v>
      </c>
      <c r="Z49" s="17">
        <f>SUM(INDEX(mCt,1+Dur):INDEX(mCt,EndtDur))</f>
        <v>0.050035731054889836</v>
      </c>
      <c r="AA49" s="17">
        <f t="shared" si="16"/>
        <v>0.012655286446264648</v>
      </c>
      <c r="AB49" s="17">
        <f>(mMt+aDtEnd)/SUM(INDEX(aDt,1+Dur):INDEX(aDt,IF(Dur&lt;EndtDur-7,7+Dur,EndtDur)))</f>
        <v>0.04005664955242392</v>
      </c>
      <c r="AC49" s="17">
        <f t="shared" si="17"/>
        <v>0.24868371291786442</v>
      </c>
      <c r="AD49" s="17">
        <f t="shared" si="18"/>
        <v>4.021172067389396</v>
      </c>
      <c r="AE49" s="17">
        <f t="shared" si="33"/>
        <v>0.00019117163333846882</v>
      </c>
      <c r="AF49" s="22">
        <f>SUM(INDEX(dV,1):INDEX(dV,1+Dur))/EaDt</f>
        <v>0.2078055629833713</v>
      </c>
      <c r="AG49" s="17">
        <f t="shared" si="19"/>
        <v>324.41473575499344</v>
      </c>
      <c r="AH49" s="17">
        <f>SUM(INDEX(leNum,1+Dur):INDEX(leNum,EndtDur))</f>
        <v>50035.73105488984</v>
      </c>
      <c r="AI49" s="17">
        <f t="shared" si="20"/>
        <v>0.19598593058061864</v>
      </c>
      <c r="AJ49" s="17">
        <f>SUM(INDEX(leDen,1+Dur):INDEX(leDen,EndtDur))</f>
        <v>3.851237117658195</v>
      </c>
      <c r="AK49" s="17">
        <f t="shared" si="21"/>
        <v>13046.687058004789</v>
      </c>
      <c r="AL49" s="17">
        <f t="shared" si="22"/>
        <v>256374.96177099427</v>
      </c>
      <c r="AM49" s="17">
        <f t="shared" si="23"/>
        <v>324.41473575499344</v>
      </c>
      <c r="AN49" s="17">
        <f>SUM(INDEX(gtNum,1+Dur):INDEX(gtNum,EndtDur))</f>
        <v>50035.73105488984</v>
      </c>
      <c r="AO49" s="17">
        <f t="shared" si="24"/>
        <v>0.19598593058061864</v>
      </c>
      <c r="AP49" s="17">
        <f>SUM(INDEX(gtDen,1+Dur):INDEX(gtDen,EndtDur))</f>
        <v>3.851237117658195</v>
      </c>
      <c r="AQ49" s="17">
        <f t="shared" si="25"/>
        <v>13046.687058004789</v>
      </c>
      <c r="AR49" s="17">
        <f t="shared" si="26"/>
        <v>256374.96177099427</v>
      </c>
      <c r="AS49" s="17">
        <f t="shared" si="27"/>
        <v>2630.731540606055</v>
      </c>
      <c r="AT49" s="17">
        <f t="shared" si="28"/>
        <v>78.92194621818166</v>
      </c>
      <c r="AU49" s="17">
        <f t="shared" si="29"/>
        <v>191.17163333846884</v>
      </c>
      <c r="AV49" s="22">
        <f>SUM(INDEX(dGPAV,1):INDEX(dGPAV,1+Dur))/EaDt</f>
        <v>207805.56298337132</v>
      </c>
      <c r="AW49" s="22">
        <v>0</v>
      </c>
      <c r="AX49" s="17">
        <f t="shared" si="30"/>
        <v>0</v>
      </c>
      <c r="AY49" s="17">
        <f t="shared" si="31"/>
        <v>-324.41473575499344</v>
      </c>
      <c r="AZ49" s="22">
        <f>SUM(INDEX(dGAAV,1):INDEX(dGAAV,1+Dur))/EaDt</f>
        <v>257383.30740858827</v>
      </c>
    </row>
    <row r="50" spans="1:52" ht="11.25">
      <c r="A50">
        <v>41</v>
      </c>
      <c r="B50" s="27">
        <v>0.00178</v>
      </c>
      <c r="C50" s="20">
        <f t="shared" si="12"/>
        <v>0.00014845448641120917</v>
      </c>
      <c r="D50" s="20">
        <f t="shared" si="13"/>
        <v>0.00014847652841797957</v>
      </c>
      <c r="E50" s="20">
        <f t="shared" si="14"/>
        <v>0.0032737397821989145</v>
      </c>
      <c r="F50" s="20">
        <f t="shared" si="15"/>
        <v>0.0032737397821989145</v>
      </c>
      <c r="G50" s="20">
        <v>0</v>
      </c>
      <c r="H50" s="20">
        <v>0</v>
      </c>
      <c r="I50" s="20">
        <v>0</v>
      </c>
      <c r="J50" s="20">
        <v>0.03</v>
      </c>
      <c r="K50" s="20">
        <v>0.03</v>
      </c>
      <c r="L50" s="17">
        <f t="shared" si="0"/>
        <v>0.00014847652841797957</v>
      </c>
      <c r="M50" s="17">
        <f t="shared" si="1"/>
        <v>0.9998515455135889</v>
      </c>
      <c r="N50" s="17">
        <f t="shared" si="2"/>
        <v>0.00014845448641120917</v>
      </c>
      <c r="O50" s="17">
        <f t="shared" si="3"/>
        <v>0.003273739782198915</v>
      </c>
      <c r="P50" s="17">
        <f t="shared" si="4"/>
        <v>0.9967369426185623</v>
      </c>
      <c r="Q50" s="17">
        <f t="shared" si="5"/>
        <v>0.9998515455135888</v>
      </c>
      <c r="R50" s="17">
        <f t="shared" si="6"/>
        <v>0.9965889725476588</v>
      </c>
      <c r="S50" s="17">
        <f t="shared" si="7"/>
        <v>0.9598269230769229</v>
      </c>
      <c r="T50" s="17">
        <f t="shared" si="8"/>
        <v>11.777412373360848</v>
      </c>
      <c r="U50" s="17">
        <f>PRODUCT(INDEX(vp12,1):INDEX(vp12,1+Dur))</f>
        <v>0.1861658089773088</v>
      </c>
      <c r="V50" s="17">
        <f t="shared" si="32"/>
        <v>0.19395768601751237</v>
      </c>
      <c r="W50" s="17">
        <f t="shared" si="9"/>
        <v>2.2843196512110886</v>
      </c>
      <c r="X50" s="17">
        <f t="shared" si="10"/>
        <v>0.00033801094075600323</v>
      </c>
      <c r="Y50" s="17">
        <f>SUM(INDEX(aDt,1+Dur):INDEX(aDt,EndtDur))</f>
        <v>3.7683001928634803</v>
      </c>
      <c r="Z50" s="17">
        <f>SUM(INDEX(mCt,1+Dur):INDEX(mCt,EndtDur))</f>
        <v>0.04971131631913484</v>
      </c>
      <c r="AA50" s="17">
        <f t="shared" si="16"/>
        <v>0.013247742528327925</v>
      </c>
      <c r="AB50" s="17">
        <f>(mMt+aDtEnd)/SUM(INDEX(aDt,1+Dur):INDEX(aDt,IF(Dur&lt;EndtDur-7,7+Dur,EndtDur)))</f>
        <v>0.041479562890343276</v>
      </c>
      <c r="AC50" s="17">
        <f t="shared" si="17"/>
        <v>0.2573833074085884</v>
      </c>
      <c r="AD50" s="17">
        <f t="shared" si="18"/>
        <v>3.8852558468857095</v>
      </c>
      <c r="AE50" s="17">
        <f t="shared" si="33"/>
        <v>0.00015693214332875542</v>
      </c>
      <c r="AF50" s="22">
        <f>SUM(INDEX(dV,1):INDEX(dV,1+Dur))/EaDt</f>
        <v>0.21734613086811083</v>
      </c>
      <c r="AG50" s="17">
        <f t="shared" si="19"/>
        <v>338.0109407560032</v>
      </c>
      <c r="AH50" s="17">
        <f>SUM(INDEX(leNum,1+Dur):INDEX(leNum,EndtDur))</f>
        <v>49711.31631913484</v>
      </c>
      <c r="AI50" s="17">
        <f t="shared" si="20"/>
        <v>0.188138955436987</v>
      </c>
      <c r="AJ50" s="17">
        <f>SUM(INDEX(leDen,1+Dur):INDEX(leDen,EndtDur))</f>
        <v>3.655251187077577</v>
      </c>
      <c r="AK50" s="17">
        <f t="shared" si="21"/>
        <v>13657.466524049403</v>
      </c>
      <c r="AL50" s="17">
        <f t="shared" si="22"/>
        <v>265343.61588514264</v>
      </c>
      <c r="AM50" s="17">
        <f t="shared" si="23"/>
        <v>338.0109407560032</v>
      </c>
      <c r="AN50" s="17">
        <f>SUM(INDEX(gtNum,1+Dur):INDEX(gtNum,EndtDur))</f>
        <v>49711.31631913484</v>
      </c>
      <c r="AO50" s="17">
        <f t="shared" si="24"/>
        <v>0.188138955436987</v>
      </c>
      <c r="AP50" s="17">
        <f>SUM(INDEX(gtDen,1+Dur):INDEX(gtDen,EndtDur))</f>
        <v>3.655251187077577</v>
      </c>
      <c r="AQ50" s="17">
        <f t="shared" si="25"/>
        <v>13657.466524049403</v>
      </c>
      <c r="AR50" s="17">
        <f t="shared" si="26"/>
        <v>265343.61588514264</v>
      </c>
      <c r="AS50" s="17">
        <f t="shared" si="27"/>
        <v>2630.731540606055</v>
      </c>
      <c r="AT50" s="17">
        <f t="shared" si="28"/>
        <v>78.92194621818166</v>
      </c>
      <c r="AU50" s="17">
        <f t="shared" si="29"/>
        <v>156.93214332875556</v>
      </c>
      <c r="AV50" s="22">
        <f>SUM(INDEX(dGPAV,1):INDEX(dGPAV,1+Dur))/EaDt</f>
        <v>217346.13086811083</v>
      </c>
      <c r="AW50" s="22">
        <v>0</v>
      </c>
      <c r="AX50" s="17">
        <f t="shared" si="30"/>
        <v>0</v>
      </c>
      <c r="AY50" s="17">
        <f t="shared" si="31"/>
        <v>-338.0109407560032</v>
      </c>
      <c r="AZ50" s="22">
        <f>SUM(INDEX(dGAAV,1):INDEX(dGAAV,1+Dur))/EaDt</f>
        <v>266340.3127358978</v>
      </c>
    </row>
    <row r="51" spans="1:52" ht="11.25">
      <c r="A51">
        <v>42</v>
      </c>
      <c r="B51" s="27">
        <v>0.00195</v>
      </c>
      <c r="C51" s="20">
        <f t="shared" si="12"/>
        <v>0.00016264541557053924</v>
      </c>
      <c r="D51" s="20">
        <f t="shared" si="13"/>
        <v>0.00016267187340499083</v>
      </c>
      <c r="E51" s="20">
        <f t="shared" si="14"/>
        <v>0.0032737397821989145</v>
      </c>
      <c r="F51" s="20">
        <f t="shared" si="15"/>
        <v>0.0032737397821989145</v>
      </c>
      <c r="G51" s="20">
        <v>0</v>
      </c>
      <c r="H51" s="20">
        <v>0</v>
      </c>
      <c r="I51" s="20">
        <v>0</v>
      </c>
      <c r="J51" s="20">
        <v>0.03</v>
      </c>
      <c r="K51" s="20">
        <v>0.03</v>
      </c>
      <c r="L51" s="17">
        <f t="shared" si="0"/>
        <v>0.00016267187340499083</v>
      </c>
      <c r="M51" s="17">
        <f t="shared" si="1"/>
        <v>0.9998373545844296</v>
      </c>
      <c r="N51" s="17">
        <f t="shared" si="2"/>
        <v>0.00016264541557053924</v>
      </c>
      <c r="O51" s="17">
        <f t="shared" si="3"/>
        <v>0.003273739782198915</v>
      </c>
      <c r="P51" s="17">
        <f t="shared" si="4"/>
        <v>0.9967369426185623</v>
      </c>
      <c r="Q51" s="17">
        <f t="shared" si="5"/>
        <v>0.9998373545844295</v>
      </c>
      <c r="R51" s="17">
        <f t="shared" si="6"/>
        <v>0.9965748279243156</v>
      </c>
      <c r="S51" s="17">
        <f t="shared" si="7"/>
        <v>0.9596634615384607</v>
      </c>
      <c r="T51" s="17">
        <f t="shared" si="8"/>
        <v>11.776499857596114</v>
      </c>
      <c r="U51" s="17">
        <f>PRODUCT(INDEX(vp12,1):INDEX(vp12,1+Dur))</f>
        <v>0.178656524663272</v>
      </c>
      <c r="V51" s="17">
        <f t="shared" si="32"/>
        <v>0.1861658089773088</v>
      </c>
      <c r="W51" s="17">
        <f t="shared" si="9"/>
        <v>2.1923816229105424</v>
      </c>
      <c r="X51" s="17">
        <f t="shared" si="10"/>
        <v>0.00035541727647023697</v>
      </c>
      <c r="Y51" s="17">
        <f>SUM(INDEX(aDt,1+Dur):INDEX(aDt,EndtDur))</f>
        <v>3.574342506845968</v>
      </c>
      <c r="Z51" s="17">
        <f>SUM(INDEX(mCt,1+Dur):INDEX(mCt,EndtDur))</f>
        <v>0.04937330537837883</v>
      </c>
      <c r="AA51" s="17">
        <f t="shared" si="16"/>
        <v>0.013872050506849923</v>
      </c>
      <c r="AB51" s="17">
        <f>(mMt+aDtEnd)/SUM(INDEX(aDt,1+Dur):INDEX(aDt,IF(Dur&lt;EndtDur-7,7+Dur,EndtDur)))</f>
        <v>0.04294811241142197</v>
      </c>
      <c r="AC51" s="17">
        <f t="shared" si="17"/>
        <v>0.26634031273589776</v>
      </c>
      <c r="AD51" s="17">
        <f t="shared" si="18"/>
        <v>3.7545949756077555</v>
      </c>
      <c r="AE51" s="17">
        <f t="shared" si="33"/>
        <v>0.00011964242102503969</v>
      </c>
      <c r="AF51" s="22">
        <f>SUM(INDEX(dV,1):INDEX(dV,1+Dur))/EaDt</f>
        <v>0.22715129368302175</v>
      </c>
      <c r="AG51" s="17">
        <f t="shared" si="19"/>
        <v>355.41727647023697</v>
      </c>
      <c r="AH51" s="17">
        <f>SUM(INDEX(leNum,1+Dur):INDEX(leNum,EndtDur))</f>
        <v>49373.30537837884</v>
      </c>
      <c r="AI51" s="17">
        <f t="shared" si="20"/>
        <v>0.18058083470798952</v>
      </c>
      <c r="AJ51" s="17">
        <f>SUM(INDEX(leDen,1+Dur):INDEX(leDen,EndtDur))</f>
        <v>3.4671122316405896</v>
      </c>
      <c r="AK51" s="17">
        <f t="shared" si="21"/>
        <v>14301.082996752499</v>
      </c>
      <c r="AL51" s="17">
        <f t="shared" si="22"/>
        <v>274577.641995771</v>
      </c>
      <c r="AM51" s="17">
        <f t="shared" si="23"/>
        <v>355.41727647023697</v>
      </c>
      <c r="AN51" s="17">
        <f>SUM(INDEX(gtNum,1+Dur):INDEX(gtNum,EndtDur))</f>
        <v>49373.30537837884</v>
      </c>
      <c r="AO51" s="17">
        <f t="shared" si="24"/>
        <v>0.18058083470798952</v>
      </c>
      <c r="AP51" s="17">
        <f>SUM(INDEX(gtDen,1+Dur):INDEX(gtDen,EndtDur))</f>
        <v>3.4671122316405896</v>
      </c>
      <c r="AQ51" s="17">
        <f t="shared" si="25"/>
        <v>14301.082996752499</v>
      </c>
      <c r="AR51" s="17">
        <f t="shared" si="26"/>
        <v>274577.641995771</v>
      </c>
      <c r="AS51" s="17">
        <f t="shared" si="27"/>
        <v>2630.731540606055</v>
      </c>
      <c r="AT51" s="17">
        <f t="shared" si="28"/>
        <v>78.92194621818166</v>
      </c>
      <c r="AU51" s="17">
        <f t="shared" si="29"/>
        <v>119.64242102503971</v>
      </c>
      <c r="AV51" s="22">
        <f>SUM(INDEX(dGPAV,1):INDEX(dGPAV,1+Dur))/EaDt</f>
        <v>227151.2936830218</v>
      </c>
      <c r="AW51" s="22">
        <v>0</v>
      </c>
      <c r="AX51" s="17">
        <f t="shared" si="30"/>
        <v>0</v>
      </c>
      <c r="AY51" s="17">
        <f t="shared" si="31"/>
        <v>-355.41727647023697</v>
      </c>
      <c r="AZ51" s="22">
        <f>SUM(INDEX(dGAAV,1):INDEX(dGAAV,1+Dur))/EaDt</f>
        <v>275545.7299981714</v>
      </c>
    </row>
    <row r="52" spans="1:52" ht="11.25">
      <c r="A52">
        <v>43</v>
      </c>
      <c r="B52" s="27">
        <v>0.00215</v>
      </c>
      <c r="C52" s="20">
        <f t="shared" si="12"/>
        <v>0.00017934346338321916</v>
      </c>
      <c r="D52" s="20">
        <f t="shared" si="13"/>
        <v>0.00017937563323052927</v>
      </c>
      <c r="E52" s="20">
        <f t="shared" si="14"/>
        <v>0.0032737397821989145</v>
      </c>
      <c r="F52" s="20">
        <f t="shared" si="15"/>
        <v>0.0032737397821989145</v>
      </c>
      <c r="G52" s="20">
        <v>0</v>
      </c>
      <c r="H52" s="20">
        <v>0</v>
      </c>
      <c r="I52" s="20">
        <v>0</v>
      </c>
      <c r="J52" s="20">
        <v>0.03</v>
      </c>
      <c r="K52" s="20">
        <v>0.03</v>
      </c>
      <c r="L52" s="17">
        <f t="shared" si="0"/>
        <v>0.00017937563323052927</v>
      </c>
      <c r="M52" s="17">
        <f t="shared" si="1"/>
        <v>0.9998206565366169</v>
      </c>
      <c r="N52" s="17">
        <f t="shared" si="2"/>
        <v>0.00017934346338321916</v>
      </c>
      <c r="O52" s="17">
        <f t="shared" si="3"/>
        <v>0.003273739782198915</v>
      </c>
      <c r="P52" s="17">
        <f t="shared" si="4"/>
        <v>0.9967369426185623</v>
      </c>
      <c r="Q52" s="17">
        <f t="shared" si="5"/>
        <v>0.9998206565366168</v>
      </c>
      <c r="R52" s="17">
        <f t="shared" si="6"/>
        <v>0.9965581843631911</v>
      </c>
      <c r="S52" s="17">
        <f t="shared" si="7"/>
        <v>0.9594711538461539</v>
      </c>
      <c r="T52" s="17">
        <f t="shared" si="8"/>
        <v>11.775426237363106</v>
      </c>
      <c r="U52" s="17">
        <f>PRODUCT(INDEX(vp12,1):INDEX(vp12,1+Dur))</f>
        <v>0.17141578186081344</v>
      </c>
      <c r="V52" s="17">
        <f t="shared" si="32"/>
        <v>0.178656524663272</v>
      </c>
      <c r="W52" s="17">
        <f t="shared" si="9"/>
        <v>2.103756727996002</v>
      </c>
      <c r="X52" s="17">
        <f t="shared" si="10"/>
        <v>0.00037606388242201875</v>
      </c>
      <c r="Y52" s="17">
        <f>SUM(INDEX(aDt,1+Dur):INDEX(aDt,EndtDur))</f>
        <v>3.388176697868659</v>
      </c>
      <c r="Z52" s="17">
        <f>SUM(INDEX(mCt,1+Dur):INDEX(mCt,EndtDur))</f>
        <v>0.049017888101908595</v>
      </c>
      <c r="AA52" s="17">
        <f t="shared" si="16"/>
        <v>0.014529361039005028</v>
      </c>
      <c r="AB52" s="17">
        <f>(mMt+aDtEnd)/SUM(INDEX(aDt,1+Dur):INDEX(aDt,IF(Dur&lt;EndtDur-7,7+Dur,EndtDur)))</f>
        <v>0.04446025296529201</v>
      </c>
      <c r="AC52" s="17">
        <f t="shared" si="17"/>
        <v>0.27554572999817145</v>
      </c>
      <c r="AD52" s="17">
        <f t="shared" si="18"/>
        <v>3.6291616640426114</v>
      </c>
      <c r="AE52" s="17">
        <f t="shared" si="33"/>
        <v>7.983355131371242E-05</v>
      </c>
      <c r="AF52" s="22">
        <f>SUM(INDEX(dV,1):INDEX(dV,1+Dur))/EaDt</f>
        <v>0.23721208054521703</v>
      </c>
      <c r="AG52" s="17">
        <f t="shared" si="19"/>
        <v>376.06388242201876</v>
      </c>
      <c r="AH52" s="17">
        <f>SUM(INDEX(leNum,1+Dur):INDEX(leNum,EndtDur))</f>
        <v>49017.888101908604</v>
      </c>
      <c r="AI52" s="17">
        <f t="shared" si="20"/>
        <v>0.17329682892337384</v>
      </c>
      <c r="AJ52" s="17">
        <f>SUM(INDEX(leDen,1+Dur):INDEX(leDen,EndtDur))</f>
        <v>3.2865313969326</v>
      </c>
      <c r="AK52" s="17">
        <f t="shared" si="21"/>
        <v>14978.722720623737</v>
      </c>
      <c r="AL52" s="17">
        <f t="shared" si="22"/>
        <v>284067.76288471284</v>
      </c>
      <c r="AM52" s="17">
        <f t="shared" si="23"/>
        <v>376.06388242201876</v>
      </c>
      <c r="AN52" s="17">
        <f>SUM(INDEX(gtNum,1+Dur):INDEX(gtNum,EndtDur))</f>
        <v>49017.888101908604</v>
      </c>
      <c r="AO52" s="17">
        <f t="shared" si="24"/>
        <v>0.17329682892337384</v>
      </c>
      <c r="AP52" s="17">
        <f>SUM(INDEX(gtDen,1+Dur):INDEX(gtDen,EndtDur))</f>
        <v>3.2865313969326</v>
      </c>
      <c r="AQ52" s="17">
        <f t="shared" si="25"/>
        <v>14978.722720623737</v>
      </c>
      <c r="AR52" s="17">
        <f t="shared" si="26"/>
        <v>284067.76288471284</v>
      </c>
      <c r="AS52" s="17">
        <f t="shared" si="27"/>
        <v>2630.731540606055</v>
      </c>
      <c r="AT52" s="17">
        <f t="shared" si="28"/>
        <v>78.92194621818166</v>
      </c>
      <c r="AU52" s="17">
        <f t="shared" si="29"/>
        <v>79.83355131371246</v>
      </c>
      <c r="AV52" s="22">
        <f>SUM(INDEX(dGPAV,1):INDEX(dGPAV,1+Dur))/EaDt</f>
        <v>237212.0805452171</v>
      </c>
      <c r="AW52" s="22">
        <v>0</v>
      </c>
      <c r="AX52" s="17">
        <f t="shared" si="30"/>
        <v>0</v>
      </c>
      <c r="AY52" s="17">
        <f t="shared" si="31"/>
        <v>-376.06388242201876</v>
      </c>
      <c r="AZ52" s="22">
        <f>SUM(INDEX(dGAAV,1):INDEX(dGAAV,1+Dur))/EaDt</f>
        <v>284991.13730684674</v>
      </c>
    </row>
    <row r="53" spans="1:52" ht="11.25">
      <c r="A53">
        <v>44</v>
      </c>
      <c r="B53" s="27">
        <v>0.00237</v>
      </c>
      <c r="C53" s="20">
        <f t="shared" si="12"/>
        <v>0.00019771485977815306</v>
      </c>
      <c r="D53" s="20">
        <f t="shared" si="13"/>
        <v>0.00019775395867436293</v>
      </c>
      <c r="E53" s="20">
        <f t="shared" si="14"/>
        <v>0.0032737397821989145</v>
      </c>
      <c r="F53" s="20">
        <f t="shared" si="15"/>
        <v>0.0032737397821989145</v>
      </c>
      <c r="G53" s="20">
        <v>0</v>
      </c>
      <c r="H53" s="20">
        <v>0</v>
      </c>
      <c r="I53" s="20">
        <v>0</v>
      </c>
      <c r="J53" s="20">
        <v>0.03</v>
      </c>
      <c r="K53" s="20">
        <v>0.03</v>
      </c>
      <c r="L53" s="17">
        <f t="shared" si="0"/>
        <v>0.00019775395867436293</v>
      </c>
      <c r="M53" s="17">
        <f t="shared" si="1"/>
        <v>0.9998022851402218</v>
      </c>
      <c r="N53" s="17">
        <f t="shared" si="2"/>
        <v>0.00019771485977815306</v>
      </c>
      <c r="O53" s="17">
        <f t="shared" si="3"/>
        <v>0.0032737397821989145</v>
      </c>
      <c r="P53" s="17">
        <f t="shared" si="4"/>
        <v>0.9967369426185623</v>
      </c>
      <c r="Q53" s="17">
        <f t="shared" si="5"/>
        <v>0.9998022851402218</v>
      </c>
      <c r="R53" s="17">
        <f t="shared" si="6"/>
        <v>0.9965398729137167</v>
      </c>
      <c r="S53" s="17">
        <f t="shared" si="7"/>
        <v>0.9592596153846149</v>
      </c>
      <c r="T53" s="17">
        <f t="shared" si="8"/>
        <v>11.774245164834829</v>
      </c>
      <c r="U53" s="17">
        <f>PRODUCT(INDEX(vp12,1):INDEX(vp12,1+Dur))</f>
        <v>0.16443223697865694</v>
      </c>
      <c r="V53" s="17">
        <f t="shared" si="32"/>
        <v>0.17141578186081344</v>
      </c>
      <c r="W53" s="17">
        <f t="shared" si="9"/>
        <v>2.0182914407510646</v>
      </c>
      <c r="X53" s="17">
        <f t="shared" si="10"/>
        <v>0.00039774409852107997</v>
      </c>
      <c r="Y53" s="17">
        <f>SUM(INDEX(aDt,1+Dur):INDEX(aDt,EndtDur))</f>
        <v>3.209520173205387</v>
      </c>
      <c r="Z53" s="17">
        <f>SUM(INDEX(mCt,1+Dur):INDEX(mCt,EndtDur))</f>
        <v>0.048641824219486575</v>
      </c>
      <c r="AA53" s="17">
        <f t="shared" si="16"/>
        <v>0.015220960139990806</v>
      </c>
      <c r="AB53" s="17">
        <f>(mMt+aDtEnd)/SUM(INDEX(aDt,1+Dur):INDEX(aDt,IF(Dur&lt;EndtDur-7,7+Dur,EndtDur)))</f>
        <v>0.04601393073756083</v>
      </c>
      <c r="AC53" s="17">
        <f t="shared" si="17"/>
        <v>0.2849911373068468</v>
      </c>
      <c r="AD53" s="17">
        <f t="shared" si="18"/>
        <v>3.508881046091308</v>
      </c>
      <c r="AE53" s="17">
        <f t="shared" si="33"/>
        <v>3.9676338260842504E-05</v>
      </c>
      <c r="AF53" s="22">
        <f>SUM(INDEX(dV,1):INDEX(dV,1+Dur))/EaDt</f>
        <v>0.24752792602969015</v>
      </c>
      <c r="AG53" s="17">
        <f t="shared" si="19"/>
        <v>397.74409852108</v>
      </c>
      <c r="AH53" s="17">
        <f>SUM(INDEX(leNum,1+Dur):INDEX(leNum,EndtDur))</f>
        <v>48641.82421948658</v>
      </c>
      <c r="AI53" s="17">
        <f t="shared" si="20"/>
        <v>0.16627330840498902</v>
      </c>
      <c r="AJ53" s="17">
        <f>SUM(INDEX(leDen,1+Dur):INDEX(leDen,EndtDur))</f>
        <v>3.113234568009226</v>
      </c>
      <c r="AK53" s="17">
        <f t="shared" si="21"/>
        <v>15691.7114845266</v>
      </c>
      <c r="AL53" s="17">
        <f t="shared" si="22"/>
        <v>293805.2961926256</v>
      </c>
      <c r="AM53" s="17">
        <f t="shared" si="23"/>
        <v>397.74409852108</v>
      </c>
      <c r="AN53" s="17">
        <f>SUM(INDEX(gtNum,1+Dur):INDEX(gtNum,EndtDur))</f>
        <v>48641.82421948658</v>
      </c>
      <c r="AO53" s="17">
        <f t="shared" si="24"/>
        <v>0.16627330840498902</v>
      </c>
      <c r="AP53" s="17">
        <f>SUM(INDEX(gtDen,1+Dur):INDEX(gtDen,EndtDur))</f>
        <v>3.113234568009226</v>
      </c>
      <c r="AQ53" s="17">
        <f t="shared" si="25"/>
        <v>15691.7114845266</v>
      </c>
      <c r="AR53" s="17">
        <f t="shared" si="26"/>
        <v>293805.2961926256</v>
      </c>
      <c r="AS53" s="17">
        <f t="shared" si="27"/>
        <v>2630.731540606055</v>
      </c>
      <c r="AT53" s="17">
        <f t="shared" si="28"/>
        <v>78.92194621818166</v>
      </c>
      <c r="AU53" s="17">
        <f t="shared" si="29"/>
        <v>39.676338260842556</v>
      </c>
      <c r="AV53" s="22">
        <f>SUM(INDEX(dGPAV,1):INDEX(dGPAV,1+Dur))/EaDt</f>
        <v>247527.92602969016</v>
      </c>
      <c r="AW53" s="22">
        <v>0</v>
      </c>
      <c r="AX53" s="17">
        <f t="shared" si="30"/>
        <v>0</v>
      </c>
      <c r="AY53" s="17">
        <f t="shared" si="31"/>
        <v>-397.74409852108</v>
      </c>
      <c r="AZ53" s="22">
        <f>SUM(INDEX(dGAAV,1):INDEX(dGAAV,1+Dur))/EaDt</f>
        <v>294676.00402847875</v>
      </c>
    </row>
    <row r="54" spans="1:52" ht="11.25">
      <c r="A54">
        <v>45</v>
      </c>
      <c r="B54" s="27">
        <v>0.00261</v>
      </c>
      <c r="C54" s="20">
        <f t="shared" si="12"/>
        <v>0.0002177606190598702</v>
      </c>
      <c r="D54" s="20">
        <f t="shared" si="13"/>
        <v>0.0002178080490754731</v>
      </c>
      <c r="E54" s="20">
        <f t="shared" si="14"/>
        <v>0.0032737397821989145</v>
      </c>
      <c r="F54" s="20">
        <f t="shared" si="15"/>
        <v>0.0032737397821989145</v>
      </c>
      <c r="G54" s="20">
        <v>0</v>
      </c>
      <c r="H54" s="20">
        <v>0</v>
      </c>
      <c r="I54" s="20">
        <v>0</v>
      </c>
      <c r="J54" s="20">
        <v>0.03</v>
      </c>
      <c r="K54" s="20">
        <v>0.03</v>
      </c>
      <c r="L54" s="17">
        <f t="shared" si="0"/>
        <v>0.0002178080490754731</v>
      </c>
      <c r="M54" s="17">
        <f t="shared" si="1"/>
        <v>0.99978223938094</v>
      </c>
      <c r="N54" s="17">
        <f t="shared" si="2"/>
        <v>0.00021776061905987018</v>
      </c>
      <c r="O54" s="17">
        <f t="shared" si="3"/>
        <v>0.003273739782198914</v>
      </c>
      <c r="P54" s="17">
        <f t="shared" si="4"/>
        <v>0.9967369426185623</v>
      </c>
      <c r="Q54" s="17">
        <f t="shared" si="5"/>
        <v>0.9997822393809401</v>
      </c>
      <c r="R54" s="17">
        <f t="shared" si="6"/>
        <v>0.9965198925648978</v>
      </c>
      <c r="S54" s="17">
        <f t="shared" si="7"/>
        <v>0.9590288461538451</v>
      </c>
      <c r="T54" s="17">
        <f t="shared" si="8"/>
        <v>11.77295661418334</v>
      </c>
      <c r="U54" s="17">
        <f>PRODUCT(INDEX(vp12,1):INDEX(vp12,1+Dur))</f>
        <v>0.157695258500137</v>
      </c>
      <c r="V54" s="17">
        <f t="shared" si="32"/>
        <v>0.16443223697865694</v>
      </c>
      <c r="W54" s="17">
        <f t="shared" si="9"/>
        <v>1.9358535919228415</v>
      </c>
      <c r="X54" s="17">
        <f t="shared" si="10"/>
        <v>0.0004201771260133912</v>
      </c>
      <c r="Y54" s="17">
        <f>SUM(INDEX(aDt,1+Dur):INDEX(aDt,EndtDur))</f>
        <v>3.0381043913445738</v>
      </c>
      <c r="Z54" s="17">
        <f>SUM(INDEX(mCt,1+Dur):INDEX(mCt,EndtDur))</f>
        <v>0.048244080120965496</v>
      </c>
      <c r="AA54" s="17">
        <f t="shared" si="16"/>
        <v>0.015948837921560065</v>
      </c>
      <c r="AB54" s="17">
        <f>(mMt+aDtEnd)/SUM(INDEX(aDt,1+Dur):INDEX(aDt,IF(Dur&lt;EndtDur-7,7+Dur,EndtDur)))</f>
        <v>0.04760879558840755</v>
      </c>
      <c r="AC54" s="17">
        <f t="shared" si="17"/>
        <v>0.2946760040284789</v>
      </c>
      <c r="AD54" s="17">
        <f t="shared" si="18"/>
        <v>3.3935576237261427</v>
      </c>
      <c r="AE54" s="17">
        <f t="shared" si="33"/>
        <v>-5.773660645940338E-07</v>
      </c>
      <c r="AF54" s="22">
        <f>SUM(INDEX(dV,1):INDEX(dV,1+Dur))/EaDt</f>
        <v>0.258099029817371</v>
      </c>
      <c r="AG54" s="17">
        <f t="shared" si="19"/>
        <v>420.1771260133912</v>
      </c>
      <c r="AH54" s="17">
        <f>SUM(INDEX(leNum,1+Dur):INDEX(leNum,EndtDur))</f>
        <v>48244.080120965504</v>
      </c>
      <c r="AI54" s="17">
        <f t="shared" si="20"/>
        <v>0.15949926986929722</v>
      </c>
      <c r="AJ54" s="17">
        <f>SUM(INDEX(leDen,1+Dur):INDEX(leDen,EndtDur))</f>
        <v>2.946961259604237</v>
      </c>
      <c r="AK54" s="17">
        <f t="shared" si="21"/>
        <v>16442.100950061922</v>
      </c>
      <c r="AL54" s="17">
        <f t="shared" si="22"/>
        <v>303789.69487472053</v>
      </c>
      <c r="AM54" s="17">
        <f t="shared" si="23"/>
        <v>420.1771260133912</v>
      </c>
      <c r="AN54" s="17">
        <f>SUM(INDEX(gtNum,1+Dur):INDEX(gtNum,EndtDur))</f>
        <v>48244.080120965504</v>
      </c>
      <c r="AO54" s="17">
        <f t="shared" si="24"/>
        <v>0.15949926986929722</v>
      </c>
      <c r="AP54" s="17">
        <f>SUM(INDEX(gtDen,1+Dur):INDEX(gtDen,EndtDur))</f>
        <v>2.946961259604237</v>
      </c>
      <c r="AQ54" s="17">
        <f t="shared" si="25"/>
        <v>16442.100950061922</v>
      </c>
      <c r="AR54" s="17">
        <f t="shared" si="26"/>
        <v>303789.69487472053</v>
      </c>
      <c r="AS54" s="17">
        <f t="shared" si="27"/>
        <v>2630.731540606055</v>
      </c>
      <c r="AT54" s="17">
        <f t="shared" si="28"/>
        <v>78.92194621818166</v>
      </c>
      <c r="AU54" s="17">
        <f t="shared" si="29"/>
        <v>-0.5773660645939458</v>
      </c>
      <c r="AV54" s="22">
        <f>SUM(INDEX(dGPAV,1):INDEX(dGPAV,1+Dur))/EaDt</f>
        <v>258099.029817371</v>
      </c>
      <c r="AW54" s="22">
        <v>0</v>
      </c>
      <c r="AX54" s="17">
        <f t="shared" si="30"/>
        <v>0</v>
      </c>
      <c r="AY54" s="17">
        <f t="shared" si="31"/>
        <v>-420.1771260133912</v>
      </c>
      <c r="AZ54" s="22">
        <f>SUM(INDEX(dGAAV,1):INDEX(dGAAV,1+Dur))/EaDt</f>
        <v>304600.5178416913</v>
      </c>
    </row>
    <row r="55" spans="1:52" ht="11.25">
      <c r="A55">
        <v>46</v>
      </c>
      <c r="B55" s="27">
        <v>0.00286</v>
      </c>
      <c r="C55" s="20">
        <f t="shared" si="12"/>
        <v>0.00023864632065639935</v>
      </c>
      <c r="D55" s="20">
        <f t="shared" si="13"/>
        <v>0.00023870328631740758</v>
      </c>
      <c r="E55" s="20">
        <f t="shared" si="14"/>
        <v>0.0032737397821989145</v>
      </c>
      <c r="F55" s="20">
        <f t="shared" si="15"/>
        <v>0.0032737397821989145</v>
      </c>
      <c r="G55" s="20">
        <v>0</v>
      </c>
      <c r="H55" s="20">
        <v>0</v>
      </c>
      <c r="I55" s="20">
        <v>0</v>
      </c>
      <c r="J55" s="20">
        <v>0.03</v>
      </c>
      <c r="K55" s="20">
        <v>0.03</v>
      </c>
      <c r="L55" s="17">
        <f t="shared" si="0"/>
        <v>0.00023870328631740758</v>
      </c>
      <c r="M55" s="17">
        <f t="shared" si="1"/>
        <v>0.9997613536793436</v>
      </c>
      <c r="N55" s="17">
        <f t="shared" si="2"/>
        <v>0.00023864632065639935</v>
      </c>
      <c r="O55" s="17">
        <f t="shared" si="3"/>
        <v>0.0032737397821989145</v>
      </c>
      <c r="P55" s="17">
        <f t="shared" si="4"/>
        <v>0.9967369426185623</v>
      </c>
      <c r="Q55" s="17">
        <f t="shared" si="5"/>
        <v>0.9997613536793436</v>
      </c>
      <c r="R55" s="17">
        <f t="shared" si="6"/>
        <v>0.996499075014544</v>
      </c>
      <c r="S55" s="17">
        <f t="shared" si="7"/>
        <v>0.9587884615384604</v>
      </c>
      <c r="T55" s="17">
        <f t="shared" si="8"/>
        <v>11.771614254160388</v>
      </c>
      <c r="U55" s="17">
        <f>PRODUCT(INDEX(vp12,1):INDEX(vp12,1+Dur))</f>
        <v>0.15119639428925616</v>
      </c>
      <c r="V55" s="17">
        <f t="shared" si="32"/>
        <v>0.157695258500137</v>
      </c>
      <c r="W55" s="17">
        <f t="shared" si="9"/>
        <v>1.8563277527737199</v>
      </c>
      <c r="X55" s="17">
        <f t="shared" si="10"/>
        <v>0.0004415602348248272</v>
      </c>
      <c r="Y55" s="17">
        <f>SUM(INDEX(aDt,1+Dur):INDEX(aDt,EndtDur))</f>
        <v>2.873672154365918</v>
      </c>
      <c r="Z55" s="17">
        <f>SUM(INDEX(mCt,1+Dur):INDEX(mCt,EndtDur))</f>
        <v>0.0478239029949521</v>
      </c>
      <c r="AA55" s="17">
        <f t="shared" si="16"/>
        <v>0.016715218306077067</v>
      </c>
      <c r="AB55" s="17">
        <f>(mMt+aDtEnd)/SUM(INDEX(aDt,1+Dur):INDEX(aDt,IF(Dur&lt;EndtDur-7,7+Dur,EndtDur)))</f>
        <v>0.04924490987244876</v>
      </c>
      <c r="AC55" s="17">
        <f t="shared" si="17"/>
        <v>0.30460051784169134</v>
      </c>
      <c r="AD55" s="17">
        <f t="shared" si="18"/>
        <v>3.282988509296381</v>
      </c>
      <c r="AE55" s="17">
        <f t="shared" si="33"/>
        <v>-3.915196119470181E-05</v>
      </c>
      <c r="AF55" s="22">
        <f>SUM(INDEX(dV,1):INDEX(dV,1+Dur))/EaDt</f>
        <v>0.2689339349369627</v>
      </c>
      <c r="AG55" s="17">
        <f t="shared" si="19"/>
        <v>441.5602348248272</v>
      </c>
      <c r="AH55" s="17">
        <f>SUM(INDEX(leNum,1+Dur):INDEX(leNum,EndtDur))</f>
        <v>47823.902994952114</v>
      </c>
      <c r="AI55" s="17">
        <f t="shared" si="20"/>
        <v>0.15296440074513287</v>
      </c>
      <c r="AJ55" s="17">
        <f>SUM(INDEX(leDen,1+Dur):INDEX(leDen,EndtDur))</f>
        <v>2.78746198973494</v>
      </c>
      <c r="AK55" s="17">
        <f t="shared" si="21"/>
        <v>17232.18382069801</v>
      </c>
      <c r="AL55" s="17">
        <f t="shared" si="22"/>
        <v>314021.15241411485</v>
      </c>
      <c r="AM55" s="17">
        <f t="shared" si="23"/>
        <v>441.5602348248272</v>
      </c>
      <c r="AN55" s="17">
        <f>SUM(INDEX(gtNum,1+Dur):INDEX(gtNum,EndtDur))</f>
        <v>47823.902994952114</v>
      </c>
      <c r="AO55" s="17">
        <f t="shared" si="24"/>
        <v>0.15296440074513287</v>
      </c>
      <c r="AP55" s="17">
        <f>SUM(INDEX(gtDen,1+Dur):INDEX(gtDen,EndtDur))</f>
        <v>2.78746198973494</v>
      </c>
      <c r="AQ55" s="17">
        <f t="shared" si="25"/>
        <v>17232.18382069801</v>
      </c>
      <c r="AR55" s="17">
        <f t="shared" si="26"/>
        <v>314021.15241411485</v>
      </c>
      <c r="AS55" s="17">
        <f t="shared" si="27"/>
        <v>2630.731540606055</v>
      </c>
      <c r="AT55" s="17">
        <f t="shared" si="28"/>
        <v>78.92194621818166</v>
      </c>
      <c r="AU55" s="17">
        <f t="shared" si="29"/>
        <v>-39.151961194701755</v>
      </c>
      <c r="AV55" s="22">
        <f>SUM(INDEX(dGPAV,1):INDEX(dGPAV,1+Dur))/EaDt</f>
        <v>268933.9349369628</v>
      </c>
      <c r="AW55" s="22">
        <v>0</v>
      </c>
      <c r="AX55" s="17">
        <f t="shared" si="30"/>
        <v>0</v>
      </c>
      <c r="AY55" s="17">
        <f t="shared" si="31"/>
        <v>-441.5602348248272</v>
      </c>
      <c r="AZ55" s="22">
        <f>SUM(INDEX(dGAAV,1):INDEX(dGAAV,1+Dur))/EaDt</f>
        <v>314772.6993703721</v>
      </c>
    </row>
    <row r="56" spans="1:52" ht="11.25">
      <c r="A56">
        <v>47</v>
      </c>
      <c r="B56" s="27">
        <v>0.00307</v>
      </c>
      <c r="C56" s="20">
        <f t="shared" si="12"/>
        <v>0.00025619401979559697</v>
      </c>
      <c r="D56" s="20">
        <f t="shared" si="13"/>
        <v>0.00025625967199107585</v>
      </c>
      <c r="E56" s="20">
        <f t="shared" si="14"/>
        <v>0.0032737397821989145</v>
      </c>
      <c r="F56" s="20">
        <f t="shared" si="15"/>
        <v>0.0032737397821989145</v>
      </c>
      <c r="G56" s="20">
        <v>0</v>
      </c>
      <c r="H56" s="20">
        <v>0</v>
      </c>
      <c r="I56" s="20">
        <v>0</v>
      </c>
      <c r="J56" s="20">
        <v>0.03</v>
      </c>
      <c r="K56" s="20">
        <v>0.03</v>
      </c>
      <c r="L56" s="17">
        <f t="shared" si="0"/>
        <v>0.00025625967199107585</v>
      </c>
      <c r="M56" s="17">
        <f t="shared" si="1"/>
        <v>0.9997438059802044</v>
      </c>
      <c r="N56" s="17">
        <f t="shared" si="2"/>
        <v>0.00025619401979559697</v>
      </c>
      <c r="O56" s="17">
        <f t="shared" si="3"/>
        <v>0.0032737397821989145</v>
      </c>
      <c r="P56" s="17">
        <f t="shared" si="4"/>
        <v>0.9967369426185623</v>
      </c>
      <c r="Q56" s="17">
        <f t="shared" si="5"/>
        <v>0.9997438059802044</v>
      </c>
      <c r="R56" s="17">
        <f t="shared" si="6"/>
        <v>0.996481584574554</v>
      </c>
      <c r="S56" s="17">
        <f t="shared" si="7"/>
        <v>0.958586538461538</v>
      </c>
      <c r="T56" s="17">
        <f t="shared" si="8"/>
        <v>11.770486577267365</v>
      </c>
      <c r="U56" s="17">
        <f>PRODUCT(INDEX(vp12,1):INDEX(vp12,1+Dur))</f>
        <v>0.1449348282296039</v>
      </c>
      <c r="V56" s="17">
        <f t="shared" si="32"/>
        <v>0.15119639428925616</v>
      </c>
      <c r="W56" s="17">
        <f t="shared" si="9"/>
        <v>1.7796551295129137</v>
      </c>
      <c r="X56" s="17">
        <f t="shared" si="10"/>
        <v>0.000454449252881618</v>
      </c>
      <c r="Y56" s="17">
        <f>SUM(INDEX(aDt,1+Dur):INDEX(aDt,EndtDur))</f>
        <v>2.7159768958657806</v>
      </c>
      <c r="Z56" s="17">
        <f>SUM(INDEX(mCt,1+Dur):INDEX(mCt,EndtDur))</f>
        <v>0.047382342760127275</v>
      </c>
      <c r="AA56" s="17">
        <f t="shared" si="16"/>
        <v>0.017523159802257843</v>
      </c>
      <c r="AB56" s="17">
        <f>(mMt+aDtEnd)/SUM(INDEX(aDt,1+Dur):INDEX(aDt,IF(Dur&lt;EndtDur-7,7+Dur,EndtDur)))</f>
        <v>0.050924352956185324</v>
      </c>
      <c r="AC56" s="17">
        <f t="shared" si="17"/>
        <v>0.31477269937037217</v>
      </c>
      <c r="AD56" s="17">
        <f t="shared" si="18"/>
        <v>3.17689558846832</v>
      </c>
      <c r="AE56" s="17">
        <f t="shared" si="33"/>
        <v>-6.862484329744228E-05</v>
      </c>
      <c r="AF56" s="22">
        <f>SUM(INDEX(dV,1):INDEX(dV,1+Dur))/EaDt</f>
        <v>0.280079101186676</v>
      </c>
      <c r="AG56" s="17">
        <f t="shared" si="19"/>
        <v>454.449252881618</v>
      </c>
      <c r="AH56" s="17">
        <f>SUM(INDEX(leNum,1+Dur):INDEX(leNum,EndtDur))</f>
        <v>47382.34276012728</v>
      </c>
      <c r="AI56" s="17">
        <f t="shared" si="20"/>
        <v>0.14666050246057846</v>
      </c>
      <c r="AJ56" s="17">
        <f>SUM(INDEX(leDen,1+Dur):INDEX(leDen,EndtDur))</f>
        <v>2.6344975889898077</v>
      </c>
      <c r="AK56" s="17">
        <f t="shared" si="21"/>
        <v>18065.11319820396</v>
      </c>
      <c r="AL56" s="17">
        <f t="shared" si="22"/>
        <v>324507.937495229</v>
      </c>
      <c r="AM56" s="17">
        <f t="shared" si="23"/>
        <v>454.449252881618</v>
      </c>
      <c r="AN56" s="17">
        <f>SUM(INDEX(gtNum,1+Dur):INDEX(gtNum,EndtDur))</f>
        <v>47382.34276012728</v>
      </c>
      <c r="AO56" s="17">
        <f t="shared" si="24"/>
        <v>0.14666050246057846</v>
      </c>
      <c r="AP56" s="17">
        <f>SUM(INDEX(gtDen,1+Dur):INDEX(gtDen,EndtDur))</f>
        <v>2.6344975889898077</v>
      </c>
      <c r="AQ56" s="17">
        <f t="shared" si="25"/>
        <v>18065.11319820396</v>
      </c>
      <c r="AR56" s="17">
        <f t="shared" si="26"/>
        <v>324507.937495229</v>
      </c>
      <c r="AS56" s="17">
        <f t="shared" si="27"/>
        <v>2630.731540606055</v>
      </c>
      <c r="AT56" s="17">
        <f t="shared" si="28"/>
        <v>78.92194621818166</v>
      </c>
      <c r="AU56" s="17">
        <f t="shared" si="29"/>
        <v>-68.62484329744228</v>
      </c>
      <c r="AV56" s="22">
        <f>SUM(INDEX(dGPAV,1):INDEX(dGPAV,1+Dur))/EaDt</f>
        <v>280079.10118667607</v>
      </c>
      <c r="AW56" s="22">
        <v>0</v>
      </c>
      <c r="AX56" s="17">
        <f t="shared" si="30"/>
        <v>0</v>
      </c>
      <c r="AY56" s="17">
        <f t="shared" si="31"/>
        <v>-454.449252881618</v>
      </c>
      <c r="AZ56" s="22">
        <f>SUM(INDEX(dGAAV,1):INDEX(dGAAV,1+Dur))/EaDt</f>
        <v>325236.1664094924</v>
      </c>
    </row>
    <row r="57" spans="1:52" ht="11.25">
      <c r="A57">
        <v>48</v>
      </c>
      <c r="B57" s="27">
        <v>0.00326</v>
      </c>
      <c r="C57" s="20">
        <f t="shared" si="12"/>
        <v>0.00027207342939061796</v>
      </c>
      <c r="D57" s="20">
        <f t="shared" si="13"/>
        <v>0.00027214747348702957</v>
      </c>
      <c r="E57" s="20">
        <f t="shared" si="14"/>
        <v>0.0032737397821989145</v>
      </c>
      <c r="F57" s="20">
        <f t="shared" si="15"/>
        <v>0.0032737397821989145</v>
      </c>
      <c r="G57" s="20">
        <v>0</v>
      </c>
      <c r="H57" s="20">
        <v>0</v>
      </c>
      <c r="I57" s="20">
        <v>0</v>
      </c>
      <c r="J57" s="20">
        <v>0.03</v>
      </c>
      <c r="K57" s="20">
        <v>0.03</v>
      </c>
      <c r="L57" s="17">
        <f t="shared" si="0"/>
        <v>0.00027214747348702957</v>
      </c>
      <c r="M57" s="17">
        <f t="shared" si="1"/>
        <v>0.9997279265706094</v>
      </c>
      <c r="N57" s="17">
        <f t="shared" si="2"/>
        <v>0.00027207342939061796</v>
      </c>
      <c r="O57" s="17">
        <f t="shared" si="3"/>
        <v>0.0032737397821989145</v>
      </c>
      <c r="P57" s="17">
        <f t="shared" si="4"/>
        <v>0.9967369426185623</v>
      </c>
      <c r="Q57" s="17">
        <f t="shared" si="5"/>
        <v>0.9997279265706094</v>
      </c>
      <c r="R57" s="17">
        <f t="shared" si="6"/>
        <v>0.9964657569803838</v>
      </c>
      <c r="S57" s="17">
        <f t="shared" si="7"/>
        <v>0.9584038461538449</v>
      </c>
      <c r="T57" s="17">
        <f t="shared" si="8"/>
        <v>11.76946622382286</v>
      </c>
      <c r="U57" s="17">
        <f>PRODUCT(INDEX(vp12,1):INDEX(vp12,1+Dur))</f>
        <v>0.13890609681689925</v>
      </c>
      <c r="V57" s="17">
        <f t="shared" si="32"/>
        <v>0.1449348282296039</v>
      </c>
      <c r="W57" s="17">
        <f t="shared" si="9"/>
        <v>1.7058055655038913</v>
      </c>
      <c r="X57" s="17">
        <f t="shared" si="10"/>
        <v>0.00046258997088969824</v>
      </c>
      <c r="Y57" s="17">
        <f>SUM(INDEX(aDt,1+Dur):INDEX(aDt,EndtDur))</f>
        <v>2.5647805015765246</v>
      </c>
      <c r="Z57" s="17">
        <f>SUM(INDEX(mCt,1+Dur):INDEX(mCt,EndtDur))</f>
        <v>0.04692789350724566</v>
      </c>
      <c r="AA57" s="17">
        <f t="shared" si="16"/>
        <v>0.01837897936437046</v>
      </c>
      <c r="AB57" s="17">
        <f>(mMt+aDtEnd)/SUM(INDEX(aDt,1+Dur):INDEX(aDt,IF(Dur&lt;EndtDur-7,7+Dur,EndtDur)))</f>
        <v>0.052658193370440344</v>
      </c>
      <c r="AC57" s="17">
        <f t="shared" si="17"/>
        <v>0.3252361664094925</v>
      </c>
      <c r="AD57" s="17">
        <f t="shared" si="18"/>
        <v>3.0746888054907706</v>
      </c>
      <c r="AE57" s="17">
        <f t="shared" si="33"/>
        <v>-9.274388565243665E-05</v>
      </c>
      <c r="AF57" s="22">
        <f>SUM(INDEX(dV,1):INDEX(dV,1+Dur))/EaDt</f>
        <v>0.2915672779210439</v>
      </c>
      <c r="AG57" s="17">
        <f t="shared" si="19"/>
        <v>462.58997088969824</v>
      </c>
      <c r="AH57" s="17">
        <f>SUM(INDEX(leNum,1+Dur):INDEX(leNum,EndtDur))</f>
        <v>46927.89350724566</v>
      </c>
      <c r="AI57" s="17">
        <f t="shared" si="20"/>
        <v>0.1405867833827158</v>
      </c>
      <c r="AJ57" s="17">
        <f>SUM(INDEX(leDen,1+Dur):INDEX(leDen,EndtDur))</f>
        <v>2.4878370865292294</v>
      </c>
      <c r="AK57" s="17">
        <f t="shared" si="21"/>
        <v>18947.40140656748</v>
      </c>
      <c r="AL57" s="17">
        <f t="shared" si="22"/>
        <v>335295.0169170025</v>
      </c>
      <c r="AM57" s="17">
        <f t="shared" si="23"/>
        <v>462.58997088969824</v>
      </c>
      <c r="AN57" s="17">
        <f>SUM(INDEX(gtNum,1+Dur):INDEX(gtNum,EndtDur))</f>
        <v>46927.89350724566</v>
      </c>
      <c r="AO57" s="17">
        <f t="shared" si="24"/>
        <v>0.1405867833827158</v>
      </c>
      <c r="AP57" s="17">
        <f>SUM(INDEX(gtDen,1+Dur):INDEX(gtDen,EndtDur))</f>
        <v>2.4878370865292294</v>
      </c>
      <c r="AQ57" s="17">
        <f t="shared" si="25"/>
        <v>18947.40140656748</v>
      </c>
      <c r="AR57" s="17">
        <f t="shared" si="26"/>
        <v>335295.0169170025</v>
      </c>
      <c r="AS57" s="17">
        <f t="shared" si="27"/>
        <v>2630.731540606055</v>
      </c>
      <c r="AT57" s="17">
        <f t="shared" si="28"/>
        <v>78.92194621818166</v>
      </c>
      <c r="AU57" s="17">
        <f t="shared" si="29"/>
        <v>-92.74388565243657</v>
      </c>
      <c r="AV57" s="22">
        <f>SUM(INDEX(dGPAV,1):INDEX(dGPAV,1+Dur))/EaDt</f>
        <v>291567.277921044</v>
      </c>
      <c r="AW57" s="22">
        <v>0</v>
      </c>
      <c r="AX57" s="17">
        <f t="shared" si="30"/>
        <v>0</v>
      </c>
      <c r="AY57" s="17">
        <f t="shared" si="31"/>
        <v>-462.58997088969824</v>
      </c>
      <c r="AZ57" s="22">
        <f>SUM(INDEX(dGAAV,1):INDEX(dGAAV,1+Dur))/EaDt</f>
        <v>336021.66507673723</v>
      </c>
    </row>
    <row r="58" spans="1:52" ht="11.25">
      <c r="A58">
        <v>49</v>
      </c>
      <c r="B58" s="27">
        <v>0.00349</v>
      </c>
      <c r="C58" s="20">
        <f t="shared" si="12"/>
        <v>0.0002912995854269518</v>
      </c>
      <c r="D58" s="20">
        <f t="shared" si="13"/>
        <v>0.0002913844656009812</v>
      </c>
      <c r="E58" s="20">
        <f t="shared" si="14"/>
        <v>0.0032737397821989145</v>
      </c>
      <c r="F58" s="20">
        <f t="shared" si="15"/>
        <v>0.0032737397821989145</v>
      </c>
      <c r="G58" s="20">
        <v>0</v>
      </c>
      <c r="H58" s="20">
        <v>0</v>
      </c>
      <c r="I58" s="20">
        <v>0</v>
      </c>
      <c r="J58" s="20">
        <v>0.03</v>
      </c>
      <c r="K58" s="20">
        <v>0.03</v>
      </c>
      <c r="L58" s="17">
        <f t="shared" si="0"/>
        <v>0.0002913844656009812</v>
      </c>
      <c r="M58" s="17">
        <f t="shared" si="1"/>
        <v>0.999708700414573</v>
      </c>
      <c r="N58" s="17">
        <f t="shared" si="2"/>
        <v>0.0002912995854269518</v>
      </c>
      <c r="O58" s="17">
        <f t="shared" si="3"/>
        <v>0.0032737397821989145</v>
      </c>
      <c r="P58" s="17">
        <f t="shared" si="4"/>
        <v>0.9967369426185623</v>
      </c>
      <c r="Q58" s="17">
        <f t="shared" si="5"/>
        <v>0.999708700414573</v>
      </c>
      <c r="R58" s="17">
        <f t="shared" si="6"/>
        <v>0.9964465935603978</v>
      </c>
      <c r="S58" s="17">
        <f t="shared" si="7"/>
        <v>0.9581826923076915</v>
      </c>
      <c r="T58" s="17">
        <f t="shared" si="8"/>
        <v>11.768230964592282</v>
      </c>
      <c r="U58" s="17">
        <f>PRODUCT(INDEX(vp12,1):INDEX(vp12,1+Dur))</f>
        <v>0.13309741782596937</v>
      </c>
      <c r="V58" s="17">
        <f t="shared" si="32"/>
        <v>0.13890609681689925</v>
      </c>
      <c r="W58" s="17">
        <f t="shared" si="9"/>
        <v>1.6346790297312872</v>
      </c>
      <c r="X58" s="17">
        <f t="shared" si="10"/>
        <v>0.00047462751668376184</v>
      </c>
      <c r="Y58" s="17">
        <f>SUM(INDEX(aDt,1+Dur):INDEX(aDt,EndtDur))</f>
        <v>2.4198456733469205</v>
      </c>
      <c r="Z58" s="17">
        <f>SUM(INDEX(mCt,1+Dur):INDEX(mCt,EndtDur))</f>
        <v>0.04646530353635596</v>
      </c>
      <c r="AA58" s="17">
        <f t="shared" si="16"/>
        <v>0.019288609375310916</v>
      </c>
      <c r="AB58" s="17">
        <f>(mMt+aDtEnd)/SUM(INDEX(aDt,1+Dur):INDEX(aDt,IF(Dur&lt;EndtDur-7,7+Dur,EndtDur)))</f>
        <v>0.054455926557782884</v>
      </c>
      <c r="AC58" s="17">
        <f t="shared" si="17"/>
        <v>0.3360216650767373</v>
      </c>
      <c r="AD58" s="17">
        <f t="shared" si="18"/>
        <v>2.9759985856020026</v>
      </c>
      <c r="AE58" s="17">
        <f t="shared" si="33"/>
        <v>-0.00012016560610742753</v>
      </c>
      <c r="AF58" s="22">
        <f>SUM(INDEX(dV,1):INDEX(dV,1+Dur))/EaDt</f>
        <v>0.3033891084365879</v>
      </c>
      <c r="AG58" s="17">
        <f t="shared" si="19"/>
        <v>474.6275166837618</v>
      </c>
      <c r="AH58" s="17">
        <f>SUM(INDEX(leNum,1+Dur):INDEX(leNum,EndtDur))</f>
        <v>46465.30353635596</v>
      </c>
      <c r="AI58" s="17">
        <f t="shared" si="20"/>
        <v>0.13473891391239226</v>
      </c>
      <c r="AJ58" s="17">
        <f>SUM(INDEX(leDen,1+Dur):INDEX(leDen,EndtDur))</f>
        <v>2.347250303146513</v>
      </c>
      <c r="AK58" s="17">
        <f t="shared" si="21"/>
        <v>19885.16430444424</v>
      </c>
      <c r="AL58" s="17">
        <f t="shared" si="22"/>
        <v>346414.08770797664</v>
      </c>
      <c r="AM58" s="17">
        <f t="shared" si="23"/>
        <v>474.6275166837618</v>
      </c>
      <c r="AN58" s="17">
        <f>SUM(INDEX(gtNum,1+Dur):INDEX(gtNum,EndtDur))</f>
        <v>46465.30353635596</v>
      </c>
      <c r="AO58" s="17">
        <f t="shared" si="24"/>
        <v>0.13473891391239226</v>
      </c>
      <c r="AP58" s="17">
        <f>SUM(INDEX(gtDen,1+Dur):INDEX(gtDen,EndtDur))</f>
        <v>2.347250303146513</v>
      </c>
      <c r="AQ58" s="17">
        <f t="shared" si="25"/>
        <v>19885.16430444424</v>
      </c>
      <c r="AR58" s="17">
        <f t="shared" si="26"/>
        <v>346414.08770797664</v>
      </c>
      <c r="AS58" s="17">
        <f t="shared" si="27"/>
        <v>2630.731540606055</v>
      </c>
      <c r="AT58" s="17">
        <f t="shared" si="28"/>
        <v>78.92194621818166</v>
      </c>
      <c r="AU58" s="17">
        <f t="shared" si="29"/>
        <v>-120.1656061074275</v>
      </c>
      <c r="AV58" s="22">
        <f>SUM(INDEX(dGPAV,1):INDEX(dGPAV,1+Dur))/EaDt</f>
        <v>303389.10843658797</v>
      </c>
      <c r="AW58" s="22">
        <v>0</v>
      </c>
      <c r="AX58" s="17">
        <f t="shared" si="30"/>
        <v>0</v>
      </c>
      <c r="AY58" s="17">
        <f t="shared" si="31"/>
        <v>-474.6275166837618</v>
      </c>
      <c r="AZ58" s="22">
        <f>SUM(INDEX(dGAAV,1):INDEX(dGAAV,1+Dur))/EaDt</f>
        <v>347120.4113475047</v>
      </c>
    </row>
    <row r="59" spans="1:52" ht="11.25">
      <c r="A59">
        <v>50</v>
      </c>
      <c r="B59" s="27">
        <v>0.00377</v>
      </c>
      <c r="C59" s="20">
        <f t="shared" si="12"/>
        <v>0.0003147108316148284</v>
      </c>
      <c r="D59" s="20">
        <f t="shared" si="13"/>
        <v>0.00031480990570205246</v>
      </c>
      <c r="E59" s="20">
        <f t="shared" si="14"/>
        <v>0.0032737397821989145</v>
      </c>
      <c r="F59" s="20">
        <f t="shared" si="15"/>
        <v>0.0032737397821989145</v>
      </c>
      <c r="G59" s="20">
        <v>0</v>
      </c>
      <c r="H59" s="20">
        <v>0</v>
      </c>
      <c r="I59" s="20">
        <v>0</v>
      </c>
      <c r="J59" s="20">
        <v>0.03</v>
      </c>
      <c r="K59" s="20">
        <v>0.03</v>
      </c>
      <c r="L59" s="17">
        <f t="shared" si="0"/>
        <v>0.00031480990570205246</v>
      </c>
      <c r="M59" s="17">
        <f t="shared" si="1"/>
        <v>0.9996852891683853</v>
      </c>
      <c r="N59" s="17">
        <f t="shared" si="2"/>
        <v>0.00031471083161482843</v>
      </c>
      <c r="O59" s="17">
        <f t="shared" si="3"/>
        <v>0.003273739782198915</v>
      </c>
      <c r="P59" s="17">
        <f t="shared" si="4"/>
        <v>0.9967369426185623</v>
      </c>
      <c r="Q59" s="17">
        <f t="shared" si="5"/>
        <v>0.9996852891683852</v>
      </c>
      <c r="R59" s="17">
        <f t="shared" si="6"/>
        <v>0.9964232587064495</v>
      </c>
      <c r="S59" s="17">
        <f t="shared" si="7"/>
        <v>0.9579134615384602</v>
      </c>
      <c r="T59" s="17">
        <f t="shared" si="8"/>
        <v>11.766727030951268</v>
      </c>
      <c r="U59" s="17">
        <f>PRODUCT(INDEX(vp12,1):INDEX(vp12,1+Dur))</f>
        <v>0.12749580823150508</v>
      </c>
      <c r="V59" s="17">
        <f t="shared" si="32"/>
        <v>0.13309741782596937</v>
      </c>
      <c r="W59" s="17">
        <f t="shared" si="9"/>
        <v>1.5661209840826489</v>
      </c>
      <c r="X59" s="17">
        <f t="shared" si="10"/>
        <v>0.0004912669571288514</v>
      </c>
      <c r="Y59" s="17">
        <f>SUM(INDEX(aDt,1+Dur):INDEX(aDt,EndtDur))</f>
        <v>2.2809395765300207</v>
      </c>
      <c r="Z59" s="17">
        <f>SUM(INDEX(mCt,1+Dur):INDEX(mCt,EndtDur))</f>
        <v>0.0459906760196722</v>
      </c>
      <c r="AA59" s="17">
        <f t="shared" si="16"/>
        <v>0.020255175060501274</v>
      </c>
      <c r="AB59" s="17">
        <f>(mMt+aDtEnd)/SUM(INDEX(aDt,1+Dur):INDEX(aDt,IF(Dur&lt;EndtDur-7,7+Dur,EndtDur)))</f>
        <v>0.05631857051817812</v>
      </c>
      <c r="AC59" s="17">
        <f t="shared" si="17"/>
        <v>0.3471204113475048</v>
      </c>
      <c r="AD59" s="17">
        <f t="shared" si="18"/>
        <v>2.8808447078005233</v>
      </c>
      <c r="AE59" s="17">
        <f t="shared" si="33"/>
        <v>-0.00015162768933229122</v>
      </c>
      <c r="AF59" s="22">
        <f>SUM(INDEX(dV,1):INDEX(dV,1+Dur))/EaDt</f>
        <v>0.3155294264032109</v>
      </c>
      <c r="AG59" s="17">
        <f t="shared" si="19"/>
        <v>491.2669571288514</v>
      </c>
      <c r="AH59" s="17">
        <f>SUM(INDEX(leNum,1+Dur):INDEX(leNum,EndtDur))</f>
        <v>45990.676019672195</v>
      </c>
      <c r="AI59" s="17">
        <f t="shared" si="20"/>
        <v>0.12910449529119028</v>
      </c>
      <c r="AJ59" s="17">
        <f>SUM(INDEX(leDen,1+Dur):INDEX(leDen,EndtDur))</f>
        <v>2.2125113892341215</v>
      </c>
      <c r="AK59" s="17">
        <f t="shared" si="21"/>
        <v>20881.623773712632</v>
      </c>
      <c r="AL59" s="17">
        <f t="shared" si="22"/>
        <v>357856.0941726853</v>
      </c>
      <c r="AM59" s="17">
        <f t="shared" si="23"/>
        <v>491.2669571288514</v>
      </c>
      <c r="AN59" s="17">
        <f>SUM(INDEX(gtNum,1+Dur):INDEX(gtNum,EndtDur))</f>
        <v>45990.676019672195</v>
      </c>
      <c r="AO59" s="17">
        <f t="shared" si="24"/>
        <v>0.12910449529119028</v>
      </c>
      <c r="AP59" s="17">
        <f>SUM(INDEX(gtDen,1+Dur):INDEX(gtDen,EndtDur))</f>
        <v>2.2125113892341215</v>
      </c>
      <c r="AQ59" s="17">
        <f t="shared" si="25"/>
        <v>20881.623773712632</v>
      </c>
      <c r="AR59" s="17">
        <f t="shared" si="26"/>
        <v>357856.0941726853</v>
      </c>
      <c r="AS59" s="17">
        <f t="shared" si="27"/>
        <v>2630.731540606055</v>
      </c>
      <c r="AT59" s="17">
        <f t="shared" si="28"/>
        <v>78.92194621818166</v>
      </c>
      <c r="AU59" s="17">
        <f t="shared" si="29"/>
        <v>-151.6276893322912</v>
      </c>
      <c r="AV59" s="22">
        <f>SUM(INDEX(dGPAV,1):INDEX(dGPAV,1+Dur))/EaDt</f>
        <v>315529.426403211</v>
      </c>
      <c r="AW59" s="22">
        <v>0</v>
      </c>
      <c r="AX59" s="17">
        <f t="shared" si="30"/>
        <v>0</v>
      </c>
      <c r="AY59" s="17">
        <f t="shared" si="31"/>
        <v>-491.2669571288514</v>
      </c>
      <c r="AZ59" s="22">
        <f>SUM(INDEX(dGAAV,1):INDEX(dGAAV,1+Dur))/EaDt</f>
        <v>358518.16700446786</v>
      </c>
    </row>
    <row r="60" spans="1:52" ht="11.25">
      <c r="A60">
        <v>51</v>
      </c>
      <c r="B60" s="27">
        <v>0.00413</v>
      </c>
      <c r="C60" s="20">
        <f t="shared" si="12"/>
        <v>0.00034481986967882516</v>
      </c>
      <c r="D60" s="20">
        <f t="shared" si="13"/>
        <v>0.0003449388114348313</v>
      </c>
      <c r="E60" s="20">
        <f t="shared" si="14"/>
        <v>0.0032737397821989145</v>
      </c>
      <c r="F60" s="20">
        <f t="shared" si="15"/>
        <v>0.0032737397821989145</v>
      </c>
      <c r="G60" s="20">
        <v>0</v>
      </c>
      <c r="H60" s="20">
        <v>0</v>
      </c>
      <c r="I60" s="20">
        <v>0</v>
      </c>
      <c r="J60" s="20">
        <v>0.03</v>
      </c>
      <c r="K60" s="20">
        <v>0.03</v>
      </c>
      <c r="L60" s="17">
        <f t="shared" si="0"/>
        <v>0.0003449388114348313</v>
      </c>
      <c r="M60" s="17">
        <f t="shared" si="1"/>
        <v>0.9996551801303211</v>
      </c>
      <c r="N60" s="17">
        <f t="shared" si="2"/>
        <v>0.00034481986967882516</v>
      </c>
      <c r="O60" s="17">
        <f t="shared" si="3"/>
        <v>0.003273739782198914</v>
      </c>
      <c r="P60" s="17">
        <f t="shared" si="4"/>
        <v>0.9967369426185623</v>
      </c>
      <c r="Q60" s="17">
        <f t="shared" si="5"/>
        <v>0.9996551801303212</v>
      </c>
      <c r="R60" s="17">
        <f t="shared" si="6"/>
        <v>0.9963932479159044</v>
      </c>
      <c r="S60" s="17">
        <f t="shared" si="7"/>
        <v>0.9575673076923074</v>
      </c>
      <c r="T60" s="17">
        <f t="shared" si="8"/>
        <v>11.76479317633312</v>
      </c>
      <c r="U60" s="17">
        <f>PRODUCT(INDEX(vp12,1):INDEX(vp12,1+Dur))</f>
        <v>0.12208581783029704</v>
      </c>
      <c r="V60" s="17">
        <f t="shared" si="32"/>
        <v>0.12749580823150508</v>
      </c>
      <c r="W60" s="17">
        <f t="shared" si="9"/>
        <v>1.4999618146930869</v>
      </c>
      <c r="X60" s="17">
        <f t="shared" si="10"/>
        <v>0.0005155289298989995</v>
      </c>
      <c r="Y60" s="17">
        <f>SUM(INDEX(aDt,1+Dur):INDEX(aDt,EndtDur))</f>
        <v>2.1478421587040515</v>
      </c>
      <c r="Z60" s="17">
        <f>SUM(INDEX(mCt,1+Dur):INDEX(mCt,EndtDur))</f>
        <v>0.04549940906254335</v>
      </c>
      <c r="AA60" s="17">
        <f t="shared" si="16"/>
        <v>0.021281621315922136</v>
      </c>
      <c r="AB60" s="17">
        <f>(mMt+aDtEnd)/SUM(INDEX(aDt,1+Dur):INDEX(aDt,IF(Dur&lt;EndtDur-7,7+Dur,EndtDur)))</f>
        <v>0.05824605305494993</v>
      </c>
      <c r="AC60" s="17">
        <f t="shared" si="17"/>
        <v>0.3585181670044679</v>
      </c>
      <c r="AD60" s="17">
        <f t="shared" si="18"/>
        <v>2.789258933111576</v>
      </c>
      <c r="AE60" s="17">
        <f t="shared" si="33"/>
        <v>-0.00019018390320960847</v>
      </c>
      <c r="AF60" s="22">
        <f>SUM(INDEX(dV,1):INDEX(dV,1+Dur))/EaDt</f>
        <v>0.3279536972307929</v>
      </c>
      <c r="AG60" s="17">
        <f t="shared" si="19"/>
        <v>515.5289298989995</v>
      </c>
      <c r="AH60" s="17">
        <f>SUM(INDEX(leNum,1+Dur):INDEX(leNum,EndtDur))</f>
        <v>45499.409062543345</v>
      </c>
      <c r="AI60" s="17">
        <f t="shared" si="20"/>
        <v>0.12367093398455993</v>
      </c>
      <c r="AJ60" s="17">
        <f>SUM(INDEX(leDen,1+Dur):INDEX(leDen,EndtDur))</f>
        <v>2.0834068939429304</v>
      </c>
      <c r="AK60" s="17">
        <f t="shared" si="21"/>
        <v>21939.81578961044</v>
      </c>
      <c r="AL60" s="17">
        <f t="shared" si="22"/>
        <v>369606.3577365648</v>
      </c>
      <c r="AM60" s="17">
        <f t="shared" si="23"/>
        <v>515.5289298989995</v>
      </c>
      <c r="AN60" s="17">
        <f>SUM(INDEX(gtNum,1+Dur):INDEX(gtNum,EndtDur))</f>
        <v>45499.409062543345</v>
      </c>
      <c r="AO60" s="17">
        <f t="shared" si="24"/>
        <v>0.12367093398455993</v>
      </c>
      <c r="AP60" s="17">
        <f>SUM(INDEX(gtDen,1+Dur):INDEX(gtDen,EndtDur))</f>
        <v>2.0834068939429304</v>
      </c>
      <c r="AQ60" s="17">
        <f t="shared" si="25"/>
        <v>21939.81578961044</v>
      </c>
      <c r="AR60" s="17">
        <f t="shared" si="26"/>
        <v>369606.3577365648</v>
      </c>
      <c r="AS60" s="17">
        <f t="shared" si="27"/>
        <v>2630.731540606055</v>
      </c>
      <c r="AT60" s="17">
        <f t="shared" si="28"/>
        <v>78.92194621818166</v>
      </c>
      <c r="AU60" s="17">
        <f t="shared" si="29"/>
        <v>-190.18390320960845</v>
      </c>
      <c r="AV60" s="22">
        <f>SUM(INDEX(dGPAV,1):INDEX(dGPAV,1+Dur))/EaDt</f>
        <v>327953.69723079295</v>
      </c>
      <c r="AW60" s="22">
        <v>0</v>
      </c>
      <c r="AX60" s="17">
        <f t="shared" si="30"/>
        <v>0</v>
      </c>
      <c r="AY60" s="17">
        <f t="shared" si="31"/>
        <v>-515.5289298989995</v>
      </c>
      <c r="AZ60" s="22">
        <f>SUM(INDEX(dGAAV,1):INDEX(dGAAV,1+Dur))/EaDt</f>
        <v>370182.51047664206</v>
      </c>
    </row>
    <row r="61" spans="1:52" ht="11.25">
      <c r="A61">
        <v>52</v>
      </c>
      <c r="B61" s="27">
        <v>0.00455</v>
      </c>
      <c r="C61" s="20">
        <f t="shared" si="12"/>
        <v>0.00037995969338655566</v>
      </c>
      <c r="D61" s="20">
        <f t="shared" si="13"/>
        <v>0.00038010411763054553</v>
      </c>
      <c r="E61" s="20">
        <f t="shared" si="14"/>
        <v>0.0032737397821989145</v>
      </c>
      <c r="F61" s="20">
        <f t="shared" si="15"/>
        <v>0.0032737397821989145</v>
      </c>
      <c r="G61" s="20">
        <v>0</v>
      </c>
      <c r="H61" s="20">
        <v>0</v>
      </c>
      <c r="I61" s="20">
        <v>0</v>
      </c>
      <c r="J61" s="20">
        <v>0.03</v>
      </c>
      <c r="K61" s="20">
        <v>0.03</v>
      </c>
      <c r="L61" s="17">
        <f t="shared" si="0"/>
        <v>0.00038010411763054553</v>
      </c>
      <c r="M61" s="17">
        <f t="shared" si="1"/>
        <v>0.9996200403066134</v>
      </c>
      <c r="N61" s="17">
        <f t="shared" si="2"/>
        <v>0.00037995969338655566</v>
      </c>
      <c r="O61" s="17">
        <f t="shared" si="3"/>
        <v>0.0032737397821989145</v>
      </c>
      <c r="P61" s="17">
        <f t="shared" si="4"/>
        <v>0.9967369426185623</v>
      </c>
      <c r="Q61" s="17">
        <f t="shared" si="5"/>
        <v>0.9996200403066134</v>
      </c>
      <c r="R61" s="17">
        <f t="shared" si="6"/>
        <v>0.9963582227554578</v>
      </c>
      <c r="S61" s="17">
        <f t="shared" si="7"/>
        <v>0.957163461538461</v>
      </c>
      <c r="T61" s="17">
        <f t="shared" si="8"/>
        <v>11.762536691593878</v>
      </c>
      <c r="U61" s="17">
        <f>PRODUCT(INDEX(vp12,1):INDEX(vp12,1+Dur))</f>
        <v>0.11685608399920107</v>
      </c>
      <c r="V61" s="17">
        <f t="shared" si="32"/>
        <v>0.12208581783029704</v>
      </c>
      <c r="W61" s="17">
        <f t="shared" si="9"/>
        <v>1.436038911752115</v>
      </c>
      <c r="X61" s="17">
        <f t="shared" si="10"/>
        <v>0.0005438564600713553</v>
      </c>
      <c r="Y61" s="17">
        <f>SUM(INDEX(aDt,1+Dur):INDEX(aDt,EndtDur))</f>
        <v>2.0203463504725465</v>
      </c>
      <c r="Z61" s="17">
        <f>SUM(INDEX(mCt,1+Dur):INDEX(mCt,EndtDur))</f>
        <v>0.04498388013264435</v>
      </c>
      <c r="AA61" s="17">
        <f t="shared" si="16"/>
        <v>0.022369448944950826</v>
      </c>
      <c r="AB61" s="17">
        <f>(mMt+aDtEnd)/SUM(INDEX(aDt,1+Dur):INDEX(aDt,IF(Dur&lt;EndtDur-7,7+Dur,EndtDur)))</f>
        <v>0.06023316553704033</v>
      </c>
      <c r="AC61" s="17">
        <f t="shared" si="17"/>
        <v>0.37018251047664213</v>
      </c>
      <c r="AD61" s="17">
        <f t="shared" si="18"/>
        <v>2.7013701936172327</v>
      </c>
      <c r="AE61" s="17">
        <f t="shared" si="33"/>
        <v>-0.0002323166987933132</v>
      </c>
      <c r="AF61" s="22">
        <f>SUM(INDEX(dV,1):INDEX(dV,1+Dur))/EaDt</f>
        <v>0.3406427571059955</v>
      </c>
      <c r="AG61" s="17">
        <f t="shared" si="19"/>
        <v>543.8564600713553</v>
      </c>
      <c r="AH61" s="17">
        <f>SUM(INDEX(leNum,1+Dur):INDEX(leNum,EndtDur))</f>
        <v>44983.88013264435</v>
      </c>
      <c r="AI61" s="17">
        <f t="shared" si="20"/>
        <v>0.11842324329538813</v>
      </c>
      <c r="AJ61" s="17">
        <f>SUM(INDEX(leDen,1+Dur):INDEX(leDen,EndtDur))</f>
        <v>1.9597359599583704</v>
      </c>
      <c r="AK61" s="17">
        <f t="shared" si="21"/>
        <v>23061.287572114248</v>
      </c>
      <c r="AL61" s="17">
        <f t="shared" si="22"/>
        <v>381631.454099631</v>
      </c>
      <c r="AM61" s="17">
        <f t="shared" si="23"/>
        <v>543.8564600713553</v>
      </c>
      <c r="AN61" s="17">
        <f>SUM(INDEX(gtNum,1+Dur):INDEX(gtNum,EndtDur))</f>
        <v>44983.88013264435</v>
      </c>
      <c r="AO61" s="17">
        <f t="shared" si="24"/>
        <v>0.11842324329538813</v>
      </c>
      <c r="AP61" s="17">
        <f>SUM(INDEX(gtDen,1+Dur):INDEX(gtDen,EndtDur))</f>
        <v>1.9597359599583704</v>
      </c>
      <c r="AQ61" s="17">
        <f t="shared" si="25"/>
        <v>23061.287572114248</v>
      </c>
      <c r="AR61" s="17">
        <f t="shared" si="26"/>
        <v>381631.454099631</v>
      </c>
      <c r="AS61" s="17">
        <f t="shared" si="27"/>
        <v>2630.731540606055</v>
      </c>
      <c r="AT61" s="17">
        <f t="shared" si="28"/>
        <v>78.92194621818166</v>
      </c>
      <c r="AU61" s="17">
        <f t="shared" si="29"/>
        <v>-232.3166987933132</v>
      </c>
      <c r="AV61" s="22">
        <f>SUM(INDEX(dGPAV,1):INDEX(dGPAV,1+Dur))/EaDt</f>
        <v>340642.75710599555</v>
      </c>
      <c r="AW61" s="22">
        <v>0</v>
      </c>
      <c r="AX61" s="17">
        <f t="shared" si="30"/>
        <v>0</v>
      </c>
      <c r="AY61" s="17">
        <f t="shared" si="31"/>
        <v>-543.8564600713553</v>
      </c>
      <c r="AZ61" s="22">
        <f>SUM(INDEX(dGAAV,1):INDEX(dGAAV,1+Dur))/EaDt</f>
        <v>382095.4506591822</v>
      </c>
    </row>
    <row r="62" spans="1:52" ht="11.25">
      <c r="A62">
        <v>53</v>
      </c>
      <c r="B62" s="27">
        <v>0.00505</v>
      </c>
      <c r="C62" s="20">
        <f t="shared" si="12"/>
        <v>0.00042181054144740937</v>
      </c>
      <c r="D62" s="20">
        <f t="shared" si="13"/>
        <v>0.0004219885406622307</v>
      </c>
      <c r="E62" s="20">
        <f t="shared" si="14"/>
        <v>0.0032737397821989145</v>
      </c>
      <c r="F62" s="20">
        <f t="shared" si="15"/>
        <v>0.0032737397821989145</v>
      </c>
      <c r="G62" s="20">
        <v>0</v>
      </c>
      <c r="H62" s="20">
        <v>0</v>
      </c>
      <c r="I62" s="20">
        <v>0</v>
      </c>
      <c r="J62" s="20">
        <v>0.03</v>
      </c>
      <c r="K62" s="20">
        <v>0.03</v>
      </c>
      <c r="L62" s="17">
        <f t="shared" si="0"/>
        <v>0.0004219885406622307</v>
      </c>
      <c r="M62" s="17">
        <f t="shared" si="1"/>
        <v>0.9995781894585526</v>
      </c>
      <c r="N62" s="17">
        <f t="shared" si="2"/>
        <v>0.00042181054144740937</v>
      </c>
      <c r="O62" s="17">
        <f t="shared" si="3"/>
        <v>0.0032737397821989145</v>
      </c>
      <c r="P62" s="17">
        <f t="shared" si="4"/>
        <v>0.9967369426185623</v>
      </c>
      <c r="Q62" s="17">
        <f t="shared" si="5"/>
        <v>0.9995781894585526</v>
      </c>
      <c r="R62" s="17">
        <f t="shared" si="6"/>
        <v>0.9963165084691157</v>
      </c>
      <c r="S62" s="17">
        <f t="shared" si="7"/>
        <v>0.9566826923076912</v>
      </c>
      <c r="T62" s="17">
        <f t="shared" si="8"/>
        <v>11.759849949189194</v>
      </c>
      <c r="U62" s="17">
        <f>PRODUCT(INDEX(vp12,1):INDEX(vp12,1+Dur))</f>
        <v>0.11179419305288939</v>
      </c>
      <c r="V62" s="17">
        <f t="shared" si="32"/>
        <v>0.11685608399920107</v>
      </c>
      <c r="W62" s="17">
        <f t="shared" si="9"/>
        <v>1.374210013480453</v>
      </c>
      <c r="X62" s="17">
        <f t="shared" si="10"/>
        <v>0.0005777648181786153</v>
      </c>
      <c r="Y62" s="17">
        <f>SUM(INDEX(aDt,1+Dur):INDEX(aDt,EndtDur))</f>
        <v>1.8982605326422497</v>
      </c>
      <c r="Z62" s="17">
        <f>SUM(INDEX(mCt,1+Dur):INDEX(mCt,EndtDur))</f>
        <v>0.04444002367257299</v>
      </c>
      <c r="AA62" s="17">
        <f t="shared" si="16"/>
        <v>0.023521627990543522</v>
      </c>
      <c r="AB62" s="17">
        <f>(mMt+aDtEnd)/SUM(INDEX(aDt,1+Dur):INDEX(aDt,IF(Dur&lt;EndtDur-7,7+Dur,EndtDur)))</f>
        <v>0.06227739915724235</v>
      </c>
      <c r="AC62" s="17">
        <f t="shared" si="17"/>
        <v>0.3820954506591823</v>
      </c>
      <c r="AD62" s="17">
        <f t="shared" si="18"/>
        <v>2.617147098388172</v>
      </c>
      <c r="AE62" s="17">
        <f t="shared" si="33"/>
        <v>-0.00027957034186685875</v>
      </c>
      <c r="AF62" s="22">
        <f>SUM(INDEX(dV,1):INDEX(dV,1+Dur))/EaDt</f>
        <v>0.35356584467254853</v>
      </c>
      <c r="AG62" s="17">
        <f t="shared" si="19"/>
        <v>577.7648181786153</v>
      </c>
      <c r="AH62" s="17">
        <f>SUM(INDEX(leNum,1+Dur):INDEX(leNum,EndtDur))</f>
        <v>44440.023672573</v>
      </c>
      <c r="AI62" s="17">
        <f t="shared" si="20"/>
        <v>0.11335040147922504</v>
      </c>
      <c r="AJ62" s="17">
        <f>SUM(INDEX(leDen,1+Dur):INDEX(leDen,EndtDur))</f>
        <v>1.8413127166629821</v>
      </c>
      <c r="AK62" s="17">
        <f t="shared" si="21"/>
        <v>24249.101021178893</v>
      </c>
      <c r="AL62" s="17">
        <f t="shared" si="22"/>
        <v>393912.83573111583</v>
      </c>
      <c r="AM62" s="17">
        <f t="shared" si="23"/>
        <v>577.7648181786153</v>
      </c>
      <c r="AN62" s="17">
        <f>SUM(INDEX(gtNum,1+Dur):INDEX(gtNum,EndtDur))</f>
        <v>44440.023672573</v>
      </c>
      <c r="AO62" s="17">
        <f t="shared" si="24"/>
        <v>0.11335040147922504</v>
      </c>
      <c r="AP62" s="17">
        <f>SUM(INDEX(gtDen,1+Dur):INDEX(gtDen,EndtDur))</f>
        <v>1.8413127166629821</v>
      </c>
      <c r="AQ62" s="17">
        <f t="shared" si="25"/>
        <v>24249.101021178893</v>
      </c>
      <c r="AR62" s="17">
        <f t="shared" si="26"/>
        <v>393912.83573111583</v>
      </c>
      <c r="AS62" s="17">
        <f t="shared" si="27"/>
        <v>2630.731540606055</v>
      </c>
      <c r="AT62" s="17">
        <f t="shared" si="28"/>
        <v>78.92194621818166</v>
      </c>
      <c r="AU62" s="17">
        <f t="shared" si="29"/>
        <v>-279.57034186685877</v>
      </c>
      <c r="AV62" s="22">
        <f>SUM(INDEX(dGPAV,1):INDEX(dGPAV,1+Dur))/EaDt</f>
        <v>353565.84467254864</v>
      </c>
      <c r="AW62" s="22">
        <v>0</v>
      </c>
      <c r="AX62" s="17">
        <f t="shared" si="30"/>
        <v>0</v>
      </c>
      <c r="AY62" s="17">
        <f t="shared" si="31"/>
        <v>-577.7648181786153</v>
      </c>
      <c r="AZ62" s="22">
        <f>SUM(INDEX(dGAAV,1):INDEX(dGAAV,1+Dur))/EaDt</f>
        <v>394228.1084216323</v>
      </c>
    </row>
    <row r="63" spans="1:52" ht="11.25">
      <c r="A63">
        <v>54</v>
      </c>
      <c r="B63" s="27">
        <v>0.00564</v>
      </c>
      <c r="C63" s="20">
        <f t="shared" si="12"/>
        <v>0.0004712193459537328</v>
      </c>
      <c r="D63" s="20">
        <f t="shared" si="13"/>
        <v>0.0004714414983082211</v>
      </c>
      <c r="E63" s="20">
        <f t="shared" si="14"/>
        <v>0.0032737397821989145</v>
      </c>
      <c r="F63" s="20">
        <f t="shared" si="15"/>
        <v>0.0032737397821989145</v>
      </c>
      <c r="G63" s="20">
        <v>0</v>
      </c>
      <c r="H63" s="20">
        <v>0</v>
      </c>
      <c r="I63" s="20">
        <v>0</v>
      </c>
      <c r="J63" s="20">
        <v>0.03</v>
      </c>
      <c r="K63" s="20">
        <v>0.03</v>
      </c>
      <c r="L63" s="17">
        <f t="shared" si="0"/>
        <v>0.0004714414983082211</v>
      </c>
      <c r="M63" s="17">
        <f t="shared" si="1"/>
        <v>0.9995287806540463</v>
      </c>
      <c r="N63" s="17">
        <f t="shared" si="2"/>
        <v>0.0004712193459537328</v>
      </c>
      <c r="O63" s="17">
        <f t="shared" si="3"/>
        <v>0.0032737397821989145</v>
      </c>
      <c r="P63" s="17">
        <f t="shared" si="4"/>
        <v>0.9967369426185623</v>
      </c>
      <c r="Q63" s="17">
        <f t="shared" si="5"/>
        <v>0.9995287806540463</v>
      </c>
      <c r="R63" s="17">
        <f t="shared" si="6"/>
        <v>0.9962672608883736</v>
      </c>
      <c r="S63" s="17">
        <f t="shared" si="7"/>
        <v>0.9561153846153829</v>
      </c>
      <c r="T63" s="17">
        <f t="shared" si="8"/>
        <v>11.75667896208686</v>
      </c>
      <c r="U63" s="17">
        <f>PRODUCT(INDEX(vp12,1):INDEX(vp12,1+Dur))</f>
        <v>0.10688814788852971</v>
      </c>
      <c r="V63" s="17">
        <f t="shared" si="32"/>
        <v>0.11179419305288939</v>
      </c>
      <c r="W63" s="17">
        <f t="shared" si="9"/>
        <v>1.3143284375483817</v>
      </c>
      <c r="X63" s="17">
        <f t="shared" si="10"/>
        <v>0.0006173160545838587</v>
      </c>
      <c r="Y63" s="17">
        <f>SUM(INDEX(aDt,1+Dur):INDEX(aDt,EndtDur))</f>
        <v>1.7814044486430487</v>
      </c>
      <c r="Z63" s="17">
        <f>SUM(INDEX(mCt,1+Dur):INDEX(mCt,EndtDur))</f>
        <v>0.043862258854394376</v>
      </c>
      <c r="AA63" s="17">
        <f t="shared" si="16"/>
        <v>0.024740262265166516</v>
      </c>
      <c r="AB63" s="17">
        <f>(mMt+aDtEnd)/SUM(INDEX(aDt,1+Dur):INDEX(aDt,IF(Dur&lt;EndtDur-7,7+Dur,EndtDur)))</f>
        <v>0.06437337655335158</v>
      </c>
      <c r="AC63" s="17">
        <f t="shared" si="17"/>
        <v>0.3942281084216324</v>
      </c>
      <c r="AD63" s="17">
        <f t="shared" si="18"/>
        <v>2.5366024863211583</v>
      </c>
      <c r="AE63" s="17">
        <f t="shared" si="33"/>
        <v>-0.0003320385601546455</v>
      </c>
      <c r="AF63" s="22">
        <f>SUM(INDEX(dV,1):INDEX(dV,1+Dur))/EaDt</f>
        <v>0.3666877058900013</v>
      </c>
      <c r="AG63" s="17">
        <f t="shared" si="19"/>
        <v>617.3160545838588</v>
      </c>
      <c r="AH63" s="17">
        <f>SUM(INDEX(leNum,1+Dur):INDEX(leNum,EndtDur))</f>
        <v>43862.258854394386</v>
      </c>
      <c r="AI63" s="17">
        <f t="shared" si="20"/>
        <v>0.1084403672613027</v>
      </c>
      <c r="AJ63" s="17">
        <f>SUM(INDEX(leDen,1+Dur):INDEX(leDen,EndtDur))</f>
        <v>1.727962315183757</v>
      </c>
      <c r="AK63" s="17">
        <f t="shared" si="21"/>
        <v>25505.42501563559</v>
      </c>
      <c r="AL63" s="17">
        <f t="shared" si="22"/>
        <v>406420.73033157986</v>
      </c>
      <c r="AM63" s="17">
        <f t="shared" si="23"/>
        <v>617.3160545838588</v>
      </c>
      <c r="AN63" s="17">
        <f>SUM(INDEX(gtNum,1+Dur):INDEX(gtNum,EndtDur))</f>
        <v>43862.258854394386</v>
      </c>
      <c r="AO63" s="17">
        <f t="shared" si="24"/>
        <v>0.1084403672613027</v>
      </c>
      <c r="AP63" s="17">
        <f>SUM(INDEX(gtDen,1+Dur):INDEX(gtDen,EndtDur))</f>
        <v>1.727962315183757</v>
      </c>
      <c r="AQ63" s="17">
        <f t="shared" si="25"/>
        <v>25505.42501563559</v>
      </c>
      <c r="AR63" s="17">
        <f t="shared" si="26"/>
        <v>406420.73033157986</v>
      </c>
      <c r="AS63" s="17">
        <f t="shared" si="27"/>
        <v>2630.731540606055</v>
      </c>
      <c r="AT63" s="17">
        <f t="shared" si="28"/>
        <v>78.92194621818166</v>
      </c>
      <c r="AU63" s="17">
        <f t="shared" si="29"/>
        <v>-332.0385601546455</v>
      </c>
      <c r="AV63" s="22">
        <f>SUM(INDEX(dGPAV,1):INDEX(dGPAV,1+Dur))/EaDt</f>
        <v>366687.70589000144</v>
      </c>
      <c r="AW63" s="22">
        <v>0</v>
      </c>
      <c r="AX63" s="17">
        <f t="shared" si="30"/>
        <v>0</v>
      </c>
      <c r="AY63" s="17">
        <f t="shared" si="31"/>
        <v>-617.3160545838588</v>
      </c>
      <c r="AZ63" s="22">
        <f>SUM(INDEX(dGAAV,1):INDEX(dGAAV,1+Dur))/EaDt</f>
        <v>406547.38681128115</v>
      </c>
    </row>
    <row r="64" spans="1:52" ht="11.25">
      <c r="A64">
        <v>55</v>
      </c>
      <c r="B64" s="27">
        <v>0.00629</v>
      </c>
      <c r="C64" s="20">
        <f t="shared" si="12"/>
        <v>0.00052568389611507</v>
      </c>
      <c r="D64" s="20">
        <f t="shared" si="13"/>
        <v>0.0005259603850194692</v>
      </c>
      <c r="E64" s="20">
        <f t="shared" si="14"/>
        <v>0.0032737397821989145</v>
      </c>
      <c r="F64" s="20">
        <f t="shared" si="15"/>
        <v>0.0032737397821989145</v>
      </c>
      <c r="G64" s="20">
        <v>0</v>
      </c>
      <c r="H64" s="20">
        <v>0</v>
      </c>
      <c r="I64" s="20">
        <v>0</v>
      </c>
      <c r="J64" s="20">
        <v>0.03</v>
      </c>
      <c r="K64" s="20">
        <v>0.03</v>
      </c>
      <c r="L64" s="17">
        <f t="shared" si="0"/>
        <v>0.0005259603850194692</v>
      </c>
      <c r="M64" s="17">
        <f t="shared" si="1"/>
        <v>0.999474316103885</v>
      </c>
      <c r="N64" s="17">
        <f t="shared" si="2"/>
        <v>0.00052568389611507</v>
      </c>
      <c r="O64" s="17">
        <f t="shared" si="3"/>
        <v>0.0032737397821989145</v>
      </c>
      <c r="P64" s="17">
        <f t="shared" si="4"/>
        <v>0.9967369426185623</v>
      </c>
      <c r="Q64" s="17">
        <f t="shared" si="5"/>
        <v>0.9994743161038849</v>
      </c>
      <c r="R64" s="17">
        <f t="shared" si="6"/>
        <v>0.9962129740591648</v>
      </c>
      <c r="S64" s="17">
        <f t="shared" si="7"/>
        <v>0.9554903846153834</v>
      </c>
      <c r="T64" s="17">
        <f t="shared" si="8"/>
        <v>11.753184710110505</v>
      </c>
      <c r="U64" s="17">
        <f>PRODUCT(INDEX(vp12,1):INDEX(vp12,1+Dur))</f>
        <v>0.10213059753683723</v>
      </c>
      <c r="V64" s="17">
        <f t="shared" si="32"/>
        <v>0.10688814788852971</v>
      </c>
      <c r="W64" s="17">
        <f t="shared" si="9"/>
        <v>1.2562761454554978</v>
      </c>
      <c r="X64" s="17">
        <f t="shared" si="10"/>
        <v>0.0006582492021398226</v>
      </c>
      <c r="Y64" s="17">
        <f>SUM(INDEX(aDt,1+Dur):INDEX(aDt,EndtDur))</f>
        <v>1.6696102555901593</v>
      </c>
      <c r="Z64" s="17">
        <f>SUM(INDEX(mCt,1+Dur):INDEX(mCt,EndtDur))</f>
        <v>0.04324494279981052</v>
      </c>
      <c r="AA64" s="17">
        <f t="shared" si="16"/>
        <v>0.026027090489941555</v>
      </c>
      <c r="AB64" s="17">
        <f>(mMt+aDtEnd)/SUM(INDEX(aDt,1+Dur):INDEX(aDt,IF(Dur&lt;EndtDur-7,7+Dur,EndtDur)))</f>
        <v>0.06651452375385757</v>
      </c>
      <c r="AC64" s="17">
        <f t="shared" si="17"/>
        <v>0.4065473868112813</v>
      </c>
      <c r="AD64" s="17">
        <f t="shared" si="18"/>
        <v>2.459737861909314</v>
      </c>
      <c r="AE64" s="17">
        <f t="shared" si="33"/>
        <v>-0.00038549100083152263</v>
      </c>
      <c r="AF64" s="22">
        <f>SUM(INDEX(dV,1):INDEX(dV,1+Dur))/EaDt</f>
        <v>0.3799946311020718</v>
      </c>
      <c r="AG64" s="17">
        <f t="shared" si="19"/>
        <v>658.2492021398226</v>
      </c>
      <c r="AH64" s="17">
        <f>SUM(INDEX(leNum,1+Dur):INDEX(leNum,EndtDur))</f>
        <v>43244.942799810524</v>
      </c>
      <c r="AI64" s="17">
        <f t="shared" si="20"/>
        <v>0.10368150345187381</v>
      </c>
      <c r="AJ64" s="17">
        <f>SUM(INDEX(leDen,1+Dur):INDEX(leDen,EndtDur))</f>
        <v>1.6195219479224545</v>
      </c>
      <c r="AK64" s="17">
        <f t="shared" si="21"/>
        <v>26832.05205148614</v>
      </c>
      <c r="AL64" s="17">
        <f t="shared" si="22"/>
        <v>419121.0173312178</v>
      </c>
      <c r="AM64" s="17">
        <f t="shared" si="23"/>
        <v>658.2492021398226</v>
      </c>
      <c r="AN64" s="17">
        <f>SUM(INDEX(gtNum,1+Dur):INDEX(gtNum,EndtDur))</f>
        <v>43244.942799810524</v>
      </c>
      <c r="AO64" s="17">
        <f t="shared" si="24"/>
        <v>0.10368150345187381</v>
      </c>
      <c r="AP64" s="17">
        <f>SUM(INDEX(gtDen,1+Dur):INDEX(gtDen,EndtDur))</f>
        <v>1.6195219479224545</v>
      </c>
      <c r="AQ64" s="17">
        <f t="shared" si="25"/>
        <v>26832.05205148614</v>
      </c>
      <c r="AR64" s="17">
        <f t="shared" si="26"/>
        <v>419121.0173312178</v>
      </c>
      <c r="AS64" s="17">
        <f t="shared" si="27"/>
        <v>2630.731540606055</v>
      </c>
      <c r="AT64" s="17">
        <f t="shared" si="28"/>
        <v>78.92194621818166</v>
      </c>
      <c r="AU64" s="17">
        <f t="shared" si="29"/>
        <v>-385.49100083152257</v>
      </c>
      <c r="AV64" s="22">
        <f>SUM(INDEX(dGPAV,1):INDEX(dGPAV,1+Dur))/EaDt</f>
        <v>379994.63110207196</v>
      </c>
      <c r="AW64" s="22">
        <v>0</v>
      </c>
      <c r="AX64" s="17">
        <f t="shared" si="30"/>
        <v>0</v>
      </c>
      <c r="AY64" s="17">
        <f t="shared" si="31"/>
        <v>-658.2492021398226</v>
      </c>
      <c r="AZ64" s="22">
        <f>SUM(INDEX(dGAAV,1):INDEX(dGAAV,1+Dur))/EaDt</f>
        <v>419040.4152644206</v>
      </c>
    </row>
    <row r="65" spans="1:52" ht="11.25">
      <c r="A65">
        <v>56</v>
      </c>
      <c r="B65" s="27">
        <v>0.00699</v>
      </c>
      <c r="C65" s="20">
        <f t="shared" si="12"/>
        <v>0.00058437456115501</v>
      </c>
      <c r="D65" s="20">
        <f t="shared" si="13"/>
        <v>0.00058471625445961</v>
      </c>
      <c r="E65" s="20">
        <f t="shared" si="14"/>
        <v>0.0032737397821989145</v>
      </c>
      <c r="F65" s="20">
        <f t="shared" si="15"/>
        <v>0.0032737397821989145</v>
      </c>
      <c r="G65" s="20">
        <v>0</v>
      </c>
      <c r="H65" s="20">
        <v>0</v>
      </c>
      <c r="I65" s="20">
        <v>0</v>
      </c>
      <c r="J65" s="20">
        <v>0.03</v>
      </c>
      <c r="K65" s="20">
        <v>0.03</v>
      </c>
      <c r="L65" s="17">
        <f t="shared" si="0"/>
        <v>0.00058471625445961</v>
      </c>
      <c r="M65" s="17">
        <f t="shared" si="1"/>
        <v>0.999415625438845</v>
      </c>
      <c r="N65" s="17">
        <f t="shared" si="2"/>
        <v>0.00058437456115501</v>
      </c>
      <c r="O65" s="17">
        <f t="shared" si="3"/>
        <v>0.0032737397821989145</v>
      </c>
      <c r="P65" s="17">
        <f t="shared" si="4"/>
        <v>0.9967369426185623</v>
      </c>
      <c r="Q65" s="17">
        <f t="shared" si="5"/>
        <v>0.999415625438845</v>
      </c>
      <c r="R65" s="17">
        <f t="shared" si="6"/>
        <v>0.9961544749051325</v>
      </c>
      <c r="S65" s="17">
        <f t="shared" si="7"/>
        <v>0.9548173076923067</v>
      </c>
      <c r="T65" s="17">
        <f t="shared" si="8"/>
        <v>11.749420740485524</v>
      </c>
      <c r="U65" s="17">
        <f>PRODUCT(INDEX(vp12,1):INDEX(vp12,1+Dur))</f>
        <v>0.09751606217312946</v>
      </c>
      <c r="V65" s="17">
        <f t="shared" si="32"/>
        <v>0.10213059753683723</v>
      </c>
      <c r="W65" s="17">
        <f t="shared" si="9"/>
        <v>1.1999753609374952</v>
      </c>
      <c r="X65" s="17">
        <f t="shared" si="10"/>
        <v>0.0006989469046572522</v>
      </c>
      <c r="Y65" s="17">
        <f>SUM(INDEX(aDt,1+Dur):INDEX(aDt,EndtDur))</f>
        <v>1.5627221077016296</v>
      </c>
      <c r="Z65" s="17">
        <f>SUM(INDEX(mCt,1+Dur):INDEX(mCt,EndtDur))</f>
        <v>0.0425866935976707</v>
      </c>
      <c r="AA65" s="17">
        <f t="shared" si="16"/>
        <v>0.027386089818607025</v>
      </c>
      <c r="AB65" s="17">
        <f>(mMt+aDtEnd)/SUM(INDEX(aDt,1+Dur):INDEX(aDt,IF(Dur&lt;EndtDur-7,7+Dur,EndtDur)))</f>
        <v>0.06870008885031553</v>
      </c>
      <c r="AC65" s="17">
        <f t="shared" si="17"/>
        <v>0.4190404152644208</v>
      </c>
      <c r="AD65" s="17">
        <f t="shared" si="18"/>
        <v>2.3864046606792924</v>
      </c>
      <c r="AE65" s="17">
        <f t="shared" si="33"/>
        <v>-0.0004383290659821845</v>
      </c>
      <c r="AF65" s="22">
        <f>SUM(INDEX(dV,1):INDEX(dV,1+Dur))/EaDt</f>
        <v>0.3934813282466147</v>
      </c>
      <c r="AG65" s="17">
        <f t="shared" si="19"/>
        <v>698.9469046572522</v>
      </c>
      <c r="AH65" s="17">
        <f>SUM(INDEX(leNum,1+Dur):INDEX(leNum,EndtDur))</f>
        <v>42586.6935976707</v>
      </c>
      <c r="AI65" s="17">
        <f t="shared" si="20"/>
        <v>0.09906667961073211</v>
      </c>
      <c r="AJ65" s="17">
        <f>SUM(INDEX(leDen,1+Dur):INDEX(leDen,EndtDur))</f>
        <v>1.5158404444705809</v>
      </c>
      <c r="AK65" s="17">
        <f t="shared" si="21"/>
        <v>28233.08228722373</v>
      </c>
      <c r="AL65" s="17">
        <f t="shared" si="22"/>
        <v>432000.4281076503</v>
      </c>
      <c r="AM65" s="17">
        <f t="shared" si="23"/>
        <v>698.9469046572522</v>
      </c>
      <c r="AN65" s="17">
        <f>SUM(INDEX(gtNum,1+Dur):INDEX(gtNum,EndtDur))</f>
        <v>42586.6935976707</v>
      </c>
      <c r="AO65" s="17">
        <f t="shared" si="24"/>
        <v>0.09906667961073211</v>
      </c>
      <c r="AP65" s="17">
        <f>SUM(INDEX(gtDen,1+Dur):INDEX(gtDen,EndtDur))</f>
        <v>1.5158404444705809</v>
      </c>
      <c r="AQ65" s="17">
        <f t="shared" si="25"/>
        <v>28233.08228722373</v>
      </c>
      <c r="AR65" s="17">
        <f t="shared" si="26"/>
        <v>432000.4281076503</v>
      </c>
      <c r="AS65" s="17">
        <f t="shared" si="27"/>
        <v>2630.731540606055</v>
      </c>
      <c r="AT65" s="17">
        <f t="shared" si="28"/>
        <v>78.92194621818166</v>
      </c>
      <c r="AU65" s="17">
        <f t="shared" si="29"/>
        <v>-438.32906598218443</v>
      </c>
      <c r="AV65" s="22">
        <f>SUM(INDEX(dGPAV,1):INDEX(dGPAV,1+Dur))/EaDt</f>
        <v>393481.3282466149</v>
      </c>
      <c r="AW65" s="22">
        <v>0</v>
      </c>
      <c r="AX65" s="17">
        <f t="shared" si="30"/>
        <v>0</v>
      </c>
      <c r="AY65" s="17">
        <f t="shared" si="31"/>
        <v>-698.9469046572522</v>
      </c>
      <c r="AZ65" s="22">
        <f>SUM(INDEX(dGAAV,1):INDEX(dGAAV,1+Dur))/EaDt</f>
        <v>431702.2258716935</v>
      </c>
    </row>
    <row r="66" spans="1:52" ht="11.25">
      <c r="A66">
        <v>57</v>
      </c>
      <c r="B66" s="27">
        <v>0.00766</v>
      </c>
      <c r="C66" s="20">
        <f t="shared" si="12"/>
        <v>0.0006405854445123982</v>
      </c>
      <c r="D66" s="20">
        <f t="shared" si="13"/>
        <v>0.0006409960572566667</v>
      </c>
      <c r="E66" s="20">
        <f t="shared" si="14"/>
        <v>0.0032737397821989145</v>
      </c>
      <c r="F66" s="20">
        <f t="shared" si="15"/>
        <v>0.0032737397821989145</v>
      </c>
      <c r="G66" s="20">
        <v>0</v>
      </c>
      <c r="H66" s="20">
        <v>0</v>
      </c>
      <c r="I66" s="20">
        <v>0</v>
      </c>
      <c r="J66" s="20">
        <v>0.03</v>
      </c>
      <c r="K66" s="20">
        <v>0.03</v>
      </c>
      <c r="L66" s="17">
        <f t="shared" si="0"/>
        <v>0.0006409960572566667</v>
      </c>
      <c r="M66" s="17">
        <f t="shared" si="1"/>
        <v>0.9993594145554876</v>
      </c>
      <c r="N66" s="17">
        <f t="shared" si="2"/>
        <v>0.0006405854445123982</v>
      </c>
      <c r="O66" s="17">
        <f t="shared" si="3"/>
        <v>0.0032737397821989145</v>
      </c>
      <c r="P66" s="17">
        <f t="shared" si="4"/>
        <v>0.9967369426185623</v>
      </c>
      <c r="Q66" s="17">
        <f t="shared" si="5"/>
        <v>0.9993594145554876</v>
      </c>
      <c r="R66" s="17">
        <f t="shared" si="6"/>
        <v>0.996098447441113</v>
      </c>
      <c r="S66" s="17">
        <f t="shared" si="7"/>
        <v>0.9541730769230745</v>
      </c>
      <c r="T66" s="17">
        <f t="shared" si="8"/>
        <v>11.745817180532438</v>
      </c>
      <c r="U66" s="17">
        <f>PRODUCT(INDEX(vp12,1):INDEX(vp12,1+Dur))</f>
        <v>0.09304720109315677</v>
      </c>
      <c r="V66" s="17">
        <f t="shared" si="32"/>
        <v>0.09751606217312946</v>
      </c>
      <c r="W66" s="17">
        <f t="shared" si="9"/>
        <v>1.1454058384510133</v>
      </c>
      <c r="X66" s="17">
        <f t="shared" si="10"/>
        <v>0.0007313361040731757</v>
      </c>
      <c r="Y66" s="17">
        <f>SUM(INDEX(aDt,1+Dur):INDEX(aDt,EndtDur))</f>
        <v>1.4605915101647922</v>
      </c>
      <c r="Z66" s="17">
        <f>SUM(INDEX(mCt,1+Dur):INDEX(mCt,EndtDur))</f>
        <v>0.04188774669301344</v>
      </c>
      <c r="AA66" s="17">
        <f t="shared" si="16"/>
        <v>0.02882250157241618</v>
      </c>
      <c r="AB66" s="17">
        <f>(mMt+aDtEnd)/SUM(INDEX(aDt,1+Dur):INDEX(aDt,IF(Dur&lt;EndtDur-7,7+Dur,EndtDur)))</f>
        <v>0.07093229090910558</v>
      </c>
      <c r="AC66" s="17">
        <f t="shared" si="17"/>
        <v>0.4317022258716936</v>
      </c>
      <c r="AD66" s="17">
        <f t="shared" si="18"/>
        <v>2.316411498645389</v>
      </c>
      <c r="AE66" s="17">
        <f t="shared" si="33"/>
        <v>-0.0004824936810128596</v>
      </c>
      <c r="AF66" s="22">
        <f>SUM(INDEX(dV,1):INDEX(dV,1+Dur))/EaDt</f>
        <v>0.4071939353696057</v>
      </c>
      <c r="AG66" s="17">
        <f t="shared" si="19"/>
        <v>731.3361040731758</v>
      </c>
      <c r="AH66" s="17">
        <f>SUM(INDEX(leNum,1+Dur):INDEX(leNum,EndtDur))</f>
        <v>41887.746693013454</v>
      </c>
      <c r="AI66" s="17">
        <f t="shared" si="20"/>
        <v>0.09459058030793557</v>
      </c>
      <c r="AJ66" s="17">
        <f>SUM(INDEX(leDen,1+Dur):INDEX(leDen,EndtDur))</f>
        <v>1.4167737648598486</v>
      </c>
      <c r="AK66" s="17">
        <f t="shared" si="21"/>
        <v>29713.91914682081</v>
      </c>
      <c r="AL66" s="17">
        <f t="shared" si="22"/>
        <v>445053.8411048388</v>
      </c>
      <c r="AM66" s="17">
        <f t="shared" si="23"/>
        <v>731.3361040731758</v>
      </c>
      <c r="AN66" s="17">
        <f>SUM(INDEX(gtNum,1+Dur):INDEX(gtNum,EndtDur))</f>
        <v>41887.746693013454</v>
      </c>
      <c r="AO66" s="17">
        <f t="shared" si="24"/>
        <v>0.09459058030793557</v>
      </c>
      <c r="AP66" s="17">
        <f>SUM(INDEX(gtDen,1+Dur):INDEX(gtDen,EndtDur))</f>
        <v>1.4167737648598486</v>
      </c>
      <c r="AQ66" s="17">
        <f t="shared" si="25"/>
        <v>29713.91914682081</v>
      </c>
      <c r="AR66" s="17">
        <f t="shared" si="26"/>
        <v>445053.8411048388</v>
      </c>
      <c r="AS66" s="17">
        <f t="shared" si="27"/>
        <v>2630.731540606055</v>
      </c>
      <c r="AT66" s="17">
        <f t="shared" si="28"/>
        <v>78.92194621818166</v>
      </c>
      <c r="AU66" s="17">
        <f t="shared" si="29"/>
        <v>-482.4936810128596</v>
      </c>
      <c r="AV66" s="22">
        <f>SUM(INDEX(dGPAV,1):INDEX(dGPAV,1+Dur))/EaDt</f>
        <v>407193.9353696059</v>
      </c>
      <c r="AW66" s="22">
        <v>0</v>
      </c>
      <c r="AX66" s="17">
        <f t="shared" si="30"/>
        <v>0</v>
      </c>
      <c r="AY66" s="17">
        <f t="shared" si="31"/>
        <v>-731.3361040731758</v>
      </c>
      <c r="AZ66" s="22">
        <f>SUM(INDEX(dGAAV,1):INDEX(dGAAV,1+Dur))/EaDt</f>
        <v>444576.1345673793</v>
      </c>
    </row>
    <row r="67" spans="1:52" ht="11.25">
      <c r="A67">
        <v>58</v>
      </c>
      <c r="B67" s="27">
        <v>0.00832</v>
      </c>
      <c r="C67" s="20">
        <f t="shared" si="12"/>
        <v>0.0006959913841203536</v>
      </c>
      <c r="D67" s="20">
        <f t="shared" si="13"/>
        <v>0.0006964761255029491</v>
      </c>
      <c r="E67" s="20">
        <f t="shared" si="14"/>
        <v>0.0032737397821989145</v>
      </c>
      <c r="F67" s="20">
        <f t="shared" si="15"/>
        <v>0.0032737397821989145</v>
      </c>
      <c r="G67" s="20">
        <v>0</v>
      </c>
      <c r="H67" s="20">
        <v>0</v>
      </c>
      <c r="I67" s="20">
        <v>0</v>
      </c>
      <c r="J67" s="20">
        <v>0.03</v>
      </c>
      <c r="K67" s="20">
        <v>0.03</v>
      </c>
      <c r="L67" s="17">
        <f t="shared" si="0"/>
        <v>0.0006964761255029491</v>
      </c>
      <c r="M67" s="17">
        <f t="shared" si="1"/>
        <v>0.9993040086158795</v>
      </c>
      <c r="N67" s="17">
        <f t="shared" si="2"/>
        <v>0.0006959913841203534</v>
      </c>
      <c r="O67" s="17">
        <f t="shared" si="3"/>
        <v>0.003273739782198914</v>
      </c>
      <c r="P67" s="17">
        <f t="shared" si="4"/>
        <v>0.9967369426185623</v>
      </c>
      <c r="Q67" s="17">
        <f t="shared" si="5"/>
        <v>0.9993040086158796</v>
      </c>
      <c r="R67" s="17">
        <f t="shared" si="6"/>
        <v>0.9960432222942653</v>
      </c>
      <c r="S67" s="17">
        <f t="shared" si="7"/>
        <v>0.9535384615384614</v>
      </c>
      <c r="T67" s="17">
        <f t="shared" si="8"/>
        <v>11.742266540321598</v>
      </c>
      <c r="U67" s="17">
        <f>PRODUCT(INDEX(vp12,1):INDEX(vp12,1+Dur))</f>
        <v>0.08872408498082855</v>
      </c>
      <c r="V67" s="17">
        <f t="shared" si="32"/>
        <v>0.09304720109315677</v>
      </c>
      <c r="W67" s="17">
        <f t="shared" si="9"/>
        <v>1.09258503606675</v>
      </c>
      <c r="X67" s="17">
        <f t="shared" si="10"/>
        <v>0.000757948445542256</v>
      </c>
      <c r="Y67" s="17">
        <f>SUM(INDEX(aDt,1+Dur):INDEX(aDt,EndtDur))</f>
        <v>1.3630754479916631</v>
      </c>
      <c r="Z67" s="17">
        <f>SUM(INDEX(mCt,1+Dur):INDEX(mCt,EndtDur))</f>
        <v>0.041156410588940276</v>
      </c>
      <c r="AA67" s="17">
        <f t="shared" si="16"/>
        <v>0.03034796427098604</v>
      </c>
      <c r="AB67" s="17">
        <f>(mMt+aDtEnd)/SUM(INDEX(aDt,1+Dur):INDEX(aDt,IF(Dur&lt;EndtDur-7,7+Dur,EndtDur)))</f>
        <v>0.07322803247632281</v>
      </c>
      <c r="AC67" s="17">
        <f t="shared" si="17"/>
        <v>0.4445761345673795</v>
      </c>
      <c r="AD67" s="17">
        <f t="shared" si="18"/>
        <v>2.249333516233632</v>
      </c>
      <c r="AE67" s="17">
        <f t="shared" si="33"/>
        <v>-0.0005205097050618008</v>
      </c>
      <c r="AF67" s="22">
        <f>SUM(INDEX(dV,1):INDEX(dV,1+Dur))/EaDt</f>
        <v>0.42116800969277035</v>
      </c>
      <c r="AG67" s="17">
        <f t="shared" si="19"/>
        <v>757.948445542256</v>
      </c>
      <c r="AH67" s="17">
        <f>SUM(INDEX(leNum,1+Dur):INDEX(leNum,EndtDur))</f>
        <v>41156.41058894028</v>
      </c>
      <c r="AI67" s="17">
        <f t="shared" si="20"/>
        <v>0.09025578506036207</v>
      </c>
      <c r="AJ67" s="17">
        <f>SUM(INDEX(leDen,1+Dur):INDEX(leDen,EndtDur))</f>
        <v>1.3221831845519132</v>
      </c>
      <c r="AK67" s="17">
        <f t="shared" si="21"/>
        <v>31286.561104109318</v>
      </c>
      <c r="AL67" s="17">
        <f t="shared" si="22"/>
        <v>458325.91192513343</v>
      </c>
      <c r="AM67" s="17">
        <f t="shared" si="23"/>
        <v>757.948445542256</v>
      </c>
      <c r="AN67" s="17">
        <f>SUM(INDEX(gtNum,1+Dur):INDEX(gtNum,EndtDur))</f>
        <v>41156.41058894028</v>
      </c>
      <c r="AO67" s="17">
        <f t="shared" si="24"/>
        <v>0.09025578506036207</v>
      </c>
      <c r="AP67" s="17">
        <f>SUM(INDEX(gtDen,1+Dur):INDEX(gtDen,EndtDur))</f>
        <v>1.3221831845519132</v>
      </c>
      <c r="AQ67" s="17">
        <f t="shared" si="25"/>
        <v>31286.561104109318</v>
      </c>
      <c r="AR67" s="17">
        <f t="shared" si="26"/>
        <v>458325.91192513343</v>
      </c>
      <c r="AS67" s="17">
        <f t="shared" si="27"/>
        <v>2630.731540606055</v>
      </c>
      <c r="AT67" s="17">
        <f t="shared" si="28"/>
        <v>78.92194621818166</v>
      </c>
      <c r="AU67" s="17">
        <f t="shared" si="29"/>
        <v>-520.5097050618007</v>
      </c>
      <c r="AV67" s="22">
        <f>SUM(INDEX(dGPAV,1):INDEX(dGPAV,1+Dur))/EaDt</f>
        <v>421168.0096927706</v>
      </c>
      <c r="AW67" s="22">
        <v>0</v>
      </c>
      <c r="AX67" s="17">
        <f t="shared" si="30"/>
        <v>0</v>
      </c>
      <c r="AY67" s="17">
        <f t="shared" si="31"/>
        <v>-757.948445542256</v>
      </c>
      <c r="AZ67" s="22">
        <f>SUM(INDEX(dGAAV,1):INDEX(dGAAV,1+Dur))/EaDt</f>
        <v>457695.52379764407</v>
      </c>
    </row>
    <row r="68" spans="1:52" ht="11.25">
      <c r="A68">
        <v>59</v>
      </c>
      <c r="B68" s="27">
        <v>0.00908</v>
      </c>
      <c r="C68" s="20">
        <f t="shared" si="12"/>
        <v>0.0007598340505916568</v>
      </c>
      <c r="D68" s="20">
        <f t="shared" si="13"/>
        <v>0.0007604118373981849</v>
      </c>
      <c r="E68" s="20">
        <f t="shared" si="14"/>
        <v>0.0032737397821989145</v>
      </c>
      <c r="F68" s="20">
        <f t="shared" si="15"/>
        <v>0.0032737397821989145</v>
      </c>
      <c r="G68" s="20">
        <v>0</v>
      </c>
      <c r="H68" s="20">
        <v>0</v>
      </c>
      <c r="I68" s="20">
        <v>0</v>
      </c>
      <c r="J68" s="20">
        <v>0.03</v>
      </c>
      <c r="K68" s="20">
        <v>0.03</v>
      </c>
      <c r="L68" s="17">
        <f t="shared" si="0"/>
        <v>0.0007604118373981849</v>
      </c>
      <c r="M68" s="17">
        <f t="shared" si="1"/>
        <v>0.9992401659494082</v>
      </c>
      <c r="N68" s="17">
        <f t="shared" si="2"/>
        <v>0.0007598340505916567</v>
      </c>
      <c r="O68" s="17">
        <f t="shared" si="3"/>
        <v>0.003273739782198914</v>
      </c>
      <c r="P68" s="17">
        <f t="shared" si="4"/>
        <v>0.9967369426185623</v>
      </c>
      <c r="Q68" s="17">
        <f t="shared" si="5"/>
        <v>0.9992401659494083</v>
      </c>
      <c r="R68" s="17">
        <f t="shared" si="6"/>
        <v>0.995979587950078</v>
      </c>
      <c r="S68" s="17">
        <f t="shared" si="7"/>
        <v>0.9528076923076907</v>
      </c>
      <c r="T68" s="17">
        <f t="shared" si="8"/>
        <v>11.738176860062161</v>
      </c>
      <c r="U68" s="17">
        <f>PRODUCT(INDEX(vp12,1):INDEX(vp12,1+Dur))</f>
        <v>0.0845369906626947</v>
      </c>
      <c r="V68" s="17">
        <f t="shared" si="32"/>
        <v>0.08872408498082855</v>
      </c>
      <c r="W68" s="17">
        <f t="shared" si="9"/>
        <v>1.0414590012521505</v>
      </c>
      <c r="X68" s="17">
        <f t="shared" si="10"/>
        <v>0.0007887538366332145</v>
      </c>
      <c r="Y68" s="17">
        <f>SUM(INDEX(aDt,1+Dur):INDEX(aDt,EndtDur))</f>
        <v>1.270028246898506</v>
      </c>
      <c r="Z68" s="17">
        <f>SUM(INDEX(mCt,1+Dur):INDEX(mCt,EndtDur))</f>
        <v>0.04039846214339802</v>
      </c>
      <c r="AA68" s="17">
        <f t="shared" si="16"/>
        <v>0.031974577453640095</v>
      </c>
      <c r="AB68" s="17">
        <f>(mMt+aDtEnd)/SUM(INDEX(aDt,1+Dur):INDEX(aDt,IF(Dur&lt;EndtDur-7,7+Dur,EndtDur)))</f>
        <v>0.07560364239280463</v>
      </c>
      <c r="AC68" s="17">
        <f t="shared" si="17"/>
        <v>0.4576955237976442</v>
      </c>
      <c r="AD68" s="17">
        <f t="shared" si="18"/>
        <v>2.18485859704872</v>
      </c>
      <c r="AE68" s="17">
        <f t="shared" si="33"/>
        <v>-0.0005623468653258513</v>
      </c>
      <c r="AF68" s="22">
        <f>SUM(INDEX(dV,1):INDEX(dV,1+Dur))/EaDt</f>
        <v>0.4353762669967358</v>
      </c>
      <c r="AG68" s="17">
        <f t="shared" si="19"/>
        <v>788.7538366332145</v>
      </c>
      <c r="AH68" s="17">
        <f>SUM(INDEX(leNum,1+Dur):INDEX(leNum,EndtDur))</f>
        <v>40398.46214339802</v>
      </c>
      <c r="AI68" s="17">
        <f t="shared" si="20"/>
        <v>0.0860623624314037</v>
      </c>
      <c r="AJ68" s="17">
        <f>SUM(INDEX(leDen,1+Dur):INDEX(leDen,EndtDur))</f>
        <v>1.231927399491551</v>
      </c>
      <c r="AK68" s="17">
        <f t="shared" si="21"/>
        <v>32963.48191096917</v>
      </c>
      <c r="AL68" s="17">
        <f t="shared" si="22"/>
        <v>471851.0554614889</v>
      </c>
      <c r="AM68" s="17">
        <f t="shared" si="23"/>
        <v>788.7538366332145</v>
      </c>
      <c r="AN68" s="17">
        <f>SUM(INDEX(gtNum,1+Dur):INDEX(gtNum,EndtDur))</f>
        <v>40398.46214339802</v>
      </c>
      <c r="AO68" s="17">
        <f t="shared" si="24"/>
        <v>0.0860623624314037</v>
      </c>
      <c r="AP68" s="17">
        <f>SUM(INDEX(gtDen,1+Dur):INDEX(gtDen,EndtDur))</f>
        <v>1.231927399491551</v>
      </c>
      <c r="AQ68" s="17">
        <f t="shared" si="25"/>
        <v>32963.48191096917</v>
      </c>
      <c r="AR68" s="17">
        <f t="shared" si="26"/>
        <v>471851.0554614889</v>
      </c>
      <c r="AS68" s="17">
        <f t="shared" si="27"/>
        <v>2630.731540606055</v>
      </c>
      <c r="AT68" s="17">
        <f t="shared" si="28"/>
        <v>78.92194621818166</v>
      </c>
      <c r="AU68" s="17">
        <f t="shared" si="29"/>
        <v>-562.3468653258512</v>
      </c>
      <c r="AV68" s="22">
        <f>SUM(INDEX(dGPAV,1):INDEX(dGPAV,1+Dur))/EaDt</f>
        <v>435376.266996736</v>
      </c>
      <c r="AW68" s="22">
        <v>0</v>
      </c>
      <c r="AX68" s="17">
        <f t="shared" si="30"/>
        <v>0</v>
      </c>
      <c r="AY68" s="17">
        <f t="shared" si="31"/>
        <v>-788.7538366332145</v>
      </c>
      <c r="AZ68" s="22">
        <f>SUM(INDEX(dGAAV,1):INDEX(dGAAV,1+Dur))/EaDt</f>
        <v>471034.7789764166</v>
      </c>
    </row>
    <row r="69" spans="1:52" ht="11.25">
      <c r="A69">
        <v>60</v>
      </c>
      <c r="B69" s="27">
        <v>0.00998</v>
      </c>
      <c r="C69" s="20">
        <f t="shared" si="12"/>
        <v>0.0008354952824012329</v>
      </c>
      <c r="D69" s="20">
        <f t="shared" si="13"/>
        <v>0.0008361939184752916</v>
      </c>
      <c r="E69" s="20">
        <f t="shared" si="14"/>
        <v>0.0032737397821989145</v>
      </c>
      <c r="F69" s="20">
        <f t="shared" si="15"/>
        <v>0.0032737397821989145</v>
      </c>
      <c r="G69" s="20">
        <v>0</v>
      </c>
      <c r="H69" s="20">
        <v>0</v>
      </c>
      <c r="I69" s="20">
        <v>0</v>
      </c>
      <c r="J69" s="20">
        <v>0.03</v>
      </c>
      <c r="K69" s="20">
        <v>0.03</v>
      </c>
      <c r="L69" s="17">
        <f t="shared" si="0"/>
        <v>0.0008361939184752916</v>
      </c>
      <c r="M69" s="17">
        <f t="shared" si="1"/>
        <v>0.9991645047175988</v>
      </c>
      <c r="N69" s="17">
        <f t="shared" si="2"/>
        <v>0.0008354952824012329</v>
      </c>
      <c r="O69" s="17">
        <f t="shared" si="3"/>
        <v>0.0032737397821989145</v>
      </c>
      <c r="P69" s="17">
        <f t="shared" si="4"/>
        <v>0.9967369426185623</v>
      </c>
      <c r="Q69" s="17">
        <f t="shared" si="5"/>
        <v>0.9991645047175988</v>
      </c>
      <c r="R69" s="17">
        <f t="shared" si="6"/>
        <v>0.9959041736052094</v>
      </c>
      <c r="S69" s="17">
        <f t="shared" si="7"/>
        <v>0.9519423076923075</v>
      </c>
      <c r="T69" s="17">
        <f t="shared" si="8"/>
        <v>11.733332342605301</v>
      </c>
      <c r="U69" s="17">
        <f>PRODUCT(INDEX(vp12,1):INDEX(vp12,1+Dur))</f>
        <v>0.08047433797680864</v>
      </c>
      <c r="V69" s="17">
        <f t="shared" si="32"/>
        <v>0.0845369906626947</v>
      </c>
      <c r="W69" s="17">
        <f t="shared" si="9"/>
        <v>0.9919006066891181</v>
      </c>
      <c r="X69" s="17">
        <f t="shared" si="10"/>
        <v>0.0008260240895765775</v>
      </c>
      <c r="Y69" s="17">
        <f>SUM(INDEX(aDt,1+Dur):INDEX(aDt,EndtDur))</f>
        <v>1.181304161917678</v>
      </c>
      <c r="Z69" s="17">
        <f>SUM(INDEX(mCt,1+Dur):INDEX(mCt,EndtDur))</f>
        <v>0.03960970830676481</v>
      </c>
      <c r="AA69" s="17">
        <f t="shared" si="16"/>
        <v>0.03370839111198252</v>
      </c>
      <c r="AB69" s="17">
        <f>(mMt+aDtEnd)/SUM(INDEX(aDt,1+Dur):INDEX(aDt,IF(Dur&lt;EndtDur-7,7+Dur,EndtDur)))</f>
        <v>0.07805934610230855</v>
      </c>
      <c r="AC69" s="17">
        <f t="shared" si="17"/>
        <v>0.4710347789764169</v>
      </c>
      <c r="AD69" s="17">
        <f t="shared" si="18"/>
        <v>2.1229854877660035</v>
      </c>
      <c r="AE69" s="17">
        <f t="shared" si="33"/>
        <v>-0.000610301785722835</v>
      </c>
      <c r="AF69" s="22">
        <f>SUM(INDEX(dV,1):INDEX(dV,1+Dur))/EaDt</f>
        <v>0.4497719216102146</v>
      </c>
      <c r="AG69" s="17">
        <f t="shared" si="19"/>
        <v>826.0240895765775</v>
      </c>
      <c r="AH69" s="17">
        <f>SUM(INDEX(leNum,1+Dur):INDEX(leNum,EndtDur))</f>
        <v>39609.708306764805</v>
      </c>
      <c r="AI69" s="17">
        <f t="shared" si="20"/>
        <v>0.08200088094281385</v>
      </c>
      <c r="AJ69" s="17">
        <f>SUM(INDEX(leDen,1+Dur):INDEX(leDen,EndtDur))</f>
        <v>1.1458650370601473</v>
      </c>
      <c r="AK69" s="17">
        <f t="shared" si="21"/>
        <v>34750.91867214693</v>
      </c>
      <c r="AL69" s="17">
        <f t="shared" si="22"/>
        <v>485602.86492414103</v>
      </c>
      <c r="AM69" s="17">
        <f t="shared" si="23"/>
        <v>826.0240895765775</v>
      </c>
      <c r="AN69" s="17">
        <f>SUM(INDEX(gtNum,1+Dur):INDEX(gtNum,EndtDur))</f>
        <v>39609.708306764805</v>
      </c>
      <c r="AO69" s="17">
        <f t="shared" si="24"/>
        <v>0.08200088094281385</v>
      </c>
      <c r="AP69" s="17">
        <f>SUM(INDEX(gtDen,1+Dur):INDEX(gtDen,EndtDur))</f>
        <v>1.1458650370601473</v>
      </c>
      <c r="AQ69" s="17">
        <f t="shared" si="25"/>
        <v>34750.91867214693</v>
      </c>
      <c r="AR69" s="17">
        <f t="shared" si="26"/>
        <v>485602.86492414103</v>
      </c>
      <c r="AS69" s="17">
        <f t="shared" si="27"/>
        <v>2630.731540606055</v>
      </c>
      <c r="AT69" s="17">
        <f t="shared" si="28"/>
        <v>78.92194621818166</v>
      </c>
      <c r="AU69" s="17">
        <f t="shared" si="29"/>
        <v>-610.3017857228351</v>
      </c>
      <c r="AV69" s="22">
        <f>SUM(INDEX(dGPAV,1):INDEX(dGPAV,1+Dur))/EaDt</f>
        <v>449771.92161021486</v>
      </c>
      <c r="AW69" s="22">
        <v>0</v>
      </c>
      <c r="AX69" s="17">
        <f t="shared" si="30"/>
        <v>0</v>
      </c>
      <c r="AY69" s="17">
        <f t="shared" si="31"/>
        <v>-826.0240895765775</v>
      </c>
      <c r="AZ69" s="22">
        <f>SUM(INDEX(dGAAV,1):INDEX(dGAAV,1+Dur))/EaDt</f>
        <v>484549.9770845532</v>
      </c>
    </row>
    <row r="70" spans="1:52" ht="11.25">
      <c r="A70">
        <v>61</v>
      </c>
      <c r="B70" s="27">
        <v>0.01107</v>
      </c>
      <c r="C70" s="20">
        <f t="shared" si="12"/>
        <v>0.0009272139069965712</v>
      </c>
      <c r="D70" s="20">
        <f t="shared" si="13"/>
        <v>0.0009280744305152729</v>
      </c>
      <c r="E70" s="20">
        <f t="shared" si="14"/>
        <v>0.0032737397821989145</v>
      </c>
      <c r="F70" s="20">
        <f t="shared" si="15"/>
        <v>0.0032737397821989145</v>
      </c>
      <c r="G70" s="20">
        <v>0</v>
      </c>
      <c r="H70" s="20">
        <v>0</v>
      </c>
      <c r="I70" s="20">
        <v>0</v>
      </c>
      <c r="J70" s="20">
        <v>0.03</v>
      </c>
      <c r="K70" s="20">
        <v>0.03</v>
      </c>
      <c r="L70" s="17">
        <f t="shared" si="0"/>
        <v>0.0009280744305152729</v>
      </c>
      <c r="M70" s="17">
        <f t="shared" si="1"/>
        <v>0.9990727860930033</v>
      </c>
      <c r="N70" s="17">
        <f t="shared" si="2"/>
        <v>0.0009272139069965711</v>
      </c>
      <c r="O70" s="17">
        <f t="shared" si="3"/>
        <v>0.003273739782198914</v>
      </c>
      <c r="P70" s="17">
        <f t="shared" si="4"/>
        <v>0.9967369426185623</v>
      </c>
      <c r="Q70" s="17">
        <f t="shared" si="5"/>
        <v>0.9990727860930034</v>
      </c>
      <c r="R70" s="17">
        <f t="shared" si="6"/>
        <v>0.995812754263749</v>
      </c>
      <c r="S70" s="17">
        <f t="shared" si="7"/>
        <v>0.9508942307692287</v>
      </c>
      <c r="T70" s="17">
        <f t="shared" si="8"/>
        <v>11.727462949126563</v>
      </c>
      <c r="U70" s="17">
        <f>PRODUCT(INDEX(vp12,1):INDEX(vp12,1+Dur))</f>
        <v>0.07652258370712038</v>
      </c>
      <c r="V70" s="17">
        <f t="shared" si="32"/>
        <v>0.08047433797680864</v>
      </c>
      <c r="W70" s="17">
        <f t="shared" si="9"/>
        <v>0.9437598169785121</v>
      </c>
      <c r="X70" s="17">
        <f t="shared" si="10"/>
        <v>0.0008722118325921535</v>
      </c>
      <c r="Y70" s="17">
        <f>SUM(INDEX(aDt,1+Dur):INDEX(aDt,EndtDur))</f>
        <v>1.0967671712549836</v>
      </c>
      <c r="Z70" s="17">
        <f>SUM(INDEX(mCt,1+Dur):INDEX(mCt,EndtDur))</f>
        <v>0.038783684217188225</v>
      </c>
      <c r="AA70" s="17">
        <f t="shared" si="16"/>
        <v>0.03555343344015144</v>
      </c>
      <c r="AB70" s="17">
        <f>(mMt+aDtEnd)/SUM(INDEX(aDt,1+Dur):INDEX(aDt,IF(Dur&lt;EndtDur-7,7+Dur,EndtDur)))</f>
        <v>0.08058864677483223</v>
      </c>
      <c r="AC70" s="17">
        <f t="shared" si="17"/>
        <v>0.4845499770845534</v>
      </c>
      <c r="AD70" s="17">
        <f t="shared" si="18"/>
        <v>2.06377060631973</v>
      </c>
      <c r="AE70" s="17">
        <f t="shared" si="33"/>
        <v>-0.0006668566448409209</v>
      </c>
      <c r="AF70" s="22">
        <f>SUM(INDEX(dV,1):INDEX(dV,1+Dur))/EaDt</f>
        <v>0.46428438855746956</v>
      </c>
      <c r="AG70" s="17">
        <f t="shared" si="19"/>
        <v>872.2118325921535</v>
      </c>
      <c r="AH70" s="17">
        <f>SUM(INDEX(leNum,1+Dur):INDEX(leNum,EndtDur))</f>
        <v>38783.68421718822</v>
      </c>
      <c r="AI70" s="17">
        <f t="shared" si="20"/>
        <v>0.07806010783750437</v>
      </c>
      <c r="AJ70" s="17">
        <f>SUM(INDEX(leDen,1+Dur):INDEX(leDen,EndtDur))</f>
        <v>1.0638641561173334</v>
      </c>
      <c r="AK70" s="17">
        <f t="shared" si="21"/>
        <v>36653.02416510459</v>
      </c>
      <c r="AL70" s="17">
        <f t="shared" si="22"/>
        <v>499536.058850055</v>
      </c>
      <c r="AM70" s="17">
        <f t="shared" si="23"/>
        <v>872.2118325921535</v>
      </c>
      <c r="AN70" s="17">
        <f>SUM(INDEX(gtNum,1+Dur):INDEX(gtNum,EndtDur))</f>
        <v>38783.68421718822</v>
      </c>
      <c r="AO70" s="17">
        <f t="shared" si="24"/>
        <v>0.07806010783750437</v>
      </c>
      <c r="AP70" s="17">
        <f>SUM(INDEX(gtDen,1+Dur):INDEX(gtDen,EndtDur))</f>
        <v>1.0638641561173334</v>
      </c>
      <c r="AQ70" s="17">
        <f t="shared" si="25"/>
        <v>36653.02416510459</v>
      </c>
      <c r="AR70" s="17">
        <f t="shared" si="26"/>
        <v>499536.058850055</v>
      </c>
      <c r="AS70" s="17">
        <f t="shared" si="27"/>
        <v>2630.731540606055</v>
      </c>
      <c r="AT70" s="17">
        <f t="shared" si="28"/>
        <v>78.92194621818166</v>
      </c>
      <c r="AU70" s="17">
        <f t="shared" si="29"/>
        <v>-666.8566448409208</v>
      </c>
      <c r="AV70" s="22">
        <f>SUM(INDEX(dGPAV,1):INDEX(dGPAV,1+Dur))/EaDt</f>
        <v>464284.38855746994</v>
      </c>
      <c r="AW70" s="22">
        <v>0</v>
      </c>
      <c r="AX70" s="17">
        <f t="shared" si="30"/>
        <v>0</v>
      </c>
      <c r="AY70" s="17">
        <f t="shared" si="31"/>
        <v>-872.2118325921535</v>
      </c>
      <c r="AZ70" s="22">
        <f>SUM(INDEX(dGAAV,1):INDEX(dGAAV,1+Dur))/EaDt</f>
        <v>498174.8516996018</v>
      </c>
    </row>
    <row r="71" spans="1:52" ht="11.25">
      <c r="A71">
        <v>62</v>
      </c>
      <c r="B71" s="27">
        <v>0.01232</v>
      </c>
      <c r="C71" s="20">
        <f t="shared" si="12"/>
        <v>0.0010325099557788597</v>
      </c>
      <c r="D71" s="20">
        <f t="shared" si="13"/>
        <v>0.0010335771344602554</v>
      </c>
      <c r="E71" s="20">
        <f t="shared" si="14"/>
        <v>0.0032737397821989145</v>
      </c>
      <c r="F71" s="20">
        <f t="shared" si="15"/>
        <v>0.0032737397821989145</v>
      </c>
      <c r="G71" s="20">
        <v>0</v>
      </c>
      <c r="H71" s="20">
        <v>0</v>
      </c>
      <c r="I71" s="20">
        <v>0</v>
      </c>
      <c r="J71" s="20">
        <v>0.03</v>
      </c>
      <c r="K71" s="20">
        <v>0.03</v>
      </c>
      <c r="L71" s="17">
        <f t="shared" si="0"/>
        <v>0.0010335771344602554</v>
      </c>
      <c r="M71" s="17">
        <f t="shared" si="1"/>
        <v>0.9989674900442211</v>
      </c>
      <c r="N71" s="17">
        <f t="shared" si="2"/>
        <v>0.0010325099557788597</v>
      </c>
      <c r="O71" s="17">
        <f t="shared" si="3"/>
        <v>0.0032737397821989145</v>
      </c>
      <c r="P71" s="17">
        <f t="shared" si="4"/>
        <v>0.9967369426185623</v>
      </c>
      <c r="Q71" s="17">
        <f t="shared" si="5"/>
        <v>0.9989674900442211</v>
      </c>
      <c r="R71" s="17">
        <f t="shared" si="6"/>
        <v>0.995707801802016</v>
      </c>
      <c r="S71" s="17">
        <f t="shared" si="7"/>
        <v>0.9496923076923071</v>
      </c>
      <c r="T71" s="17">
        <f t="shared" si="8"/>
        <v>11.720729096648444</v>
      </c>
      <c r="U71" s="17">
        <f>PRODUCT(INDEX(vp12,1):INDEX(vp12,1+Dur))</f>
        <v>0.07267290911139289</v>
      </c>
      <c r="V71" s="17">
        <f t="shared" si="32"/>
        <v>0.07652258370712038</v>
      </c>
      <c r="W71" s="17">
        <f t="shared" si="9"/>
        <v>0.896900473406762</v>
      </c>
      <c r="X71" s="17">
        <f t="shared" si="10"/>
        <v>0.0009230368855625511</v>
      </c>
      <c r="Y71" s="17">
        <f>SUM(INDEX(aDt,1+Dur):INDEX(aDt,EndtDur))</f>
        <v>1.0162928332781747</v>
      </c>
      <c r="Z71" s="17">
        <f>SUM(INDEX(mCt,1+Dur):INDEX(mCt,EndtDur))</f>
        <v>0.03791147238459607</v>
      </c>
      <c r="AA71" s="17">
        <f t="shared" si="16"/>
        <v>0.03751047487661523</v>
      </c>
      <c r="AB71" s="17">
        <f>(mMt+aDtEnd)/SUM(INDEX(aDt,1+Dur):INDEX(aDt,IF(Dur&lt;EndtDur-7,7+Dur,EndtDur)))</f>
        <v>0.0831761064049649</v>
      </c>
      <c r="AC71" s="17">
        <f t="shared" si="17"/>
        <v>0.498174851699602</v>
      </c>
      <c r="AD71" s="17">
        <f t="shared" si="18"/>
        <v>2.0073273401664946</v>
      </c>
      <c r="AE71" s="17">
        <f t="shared" si="33"/>
        <v>-0.0007277658222713722</v>
      </c>
      <c r="AF71" s="22">
        <f>SUM(INDEX(dV,1):INDEX(dV,1+Dur))/EaDt</f>
        <v>0.47886448458647357</v>
      </c>
      <c r="AG71" s="17">
        <f t="shared" si="19"/>
        <v>923.0368855625511</v>
      </c>
      <c r="AH71" s="17">
        <f>SUM(INDEX(leNum,1+Dur):INDEX(leNum,EndtDur))</f>
        <v>37911.47238459607</v>
      </c>
      <c r="AI71" s="17">
        <f t="shared" si="20"/>
        <v>0.07422690619590677</v>
      </c>
      <c r="AJ71" s="17">
        <f>SUM(INDEX(leDen,1+Dur):INDEX(leDen,EndtDur))</f>
        <v>0.9858040482798291</v>
      </c>
      <c r="AK71" s="17">
        <f t="shared" si="21"/>
        <v>38670.59265630436</v>
      </c>
      <c r="AL71" s="17">
        <f t="shared" si="22"/>
        <v>513582.3213397958</v>
      </c>
      <c r="AM71" s="17">
        <f t="shared" si="23"/>
        <v>923.0368855625511</v>
      </c>
      <c r="AN71" s="17">
        <f>SUM(INDEX(gtNum,1+Dur):INDEX(gtNum,EndtDur))</f>
        <v>37911.47238459607</v>
      </c>
      <c r="AO71" s="17">
        <f t="shared" si="24"/>
        <v>0.07422690619590677</v>
      </c>
      <c r="AP71" s="17">
        <f>SUM(INDEX(gtDen,1+Dur):INDEX(gtDen,EndtDur))</f>
        <v>0.9858040482798291</v>
      </c>
      <c r="AQ71" s="17">
        <f t="shared" si="25"/>
        <v>38670.59265630436</v>
      </c>
      <c r="AR71" s="17">
        <f t="shared" si="26"/>
        <v>513582.3213397958</v>
      </c>
      <c r="AS71" s="17">
        <f t="shared" si="27"/>
        <v>2630.731540606055</v>
      </c>
      <c r="AT71" s="17">
        <f t="shared" si="28"/>
        <v>78.92194621818166</v>
      </c>
      <c r="AU71" s="17">
        <f t="shared" si="29"/>
        <v>-727.7658222713721</v>
      </c>
      <c r="AV71" s="22">
        <f>SUM(INDEX(dGPAV,1):INDEX(dGPAV,1+Dur))/EaDt</f>
        <v>478864.48458647396</v>
      </c>
      <c r="AW71" s="22">
        <v>0</v>
      </c>
      <c r="AX71" s="17">
        <f t="shared" si="30"/>
        <v>0</v>
      </c>
      <c r="AY71" s="17">
        <f t="shared" si="31"/>
        <v>-923.0368855625511</v>
      </c>
      <c r="AZ71" s="22">
        <f>SUM(INDEX(dGAAV,1):INDEX(dGAAV,1+Dur))/EaDt</f>
        <v>511863.2288048988</v>
      </c>
    </row>
    <row r="72" spans="1:52" ht="11.25">
      <c r="A72">
        <v>63</v>
      </c>
      <c r="B72" s="27">
        <v>0.01367</v>
      </c>
      <c r="C72" s="20">
        <f t="shared" si="12"/>
        <v>0.001146366983423297</v>
      </c>
      <c r="D72" s="20">
        <f t="shared" si="13"/>
        <v>0.001147682648919466</v>
      </c>
      <c r="E72" s="20">
        <f t="shared" si="14"/>
        <v>0.0032737397821989145</v>
      </c>
      <c r="F72" s="20">
        <f t="shared" si="15"/>
        <v>0.0032737397821989145</v>
      </c>
      <c r="G72" s="20">
        <v>0</v>
      </c>
      <c r="H72" s="20">
        <v>0</v>
      </c>
      <c r="I72" s="20">
        <v>0</v>
      </c>
      <c r="J72" s="20">
        <v>0.03</v>
      </c>
      <c r="K72" s="20">
        <v>0.03</v>
      </c>
      <c r="L72" s="17">
        <f t="shared" si="0"/>
        <v>0.001147682648919466</v>
      </c>
      <c r="M72" s="17">
        <f t="shared" si="1"/>
        <v>0.9988536330165768</v>
      </c>
      <c r="N72" s="17">
        <f t="shared" si="2"/>
        <v>0.001146366983423297</v>
      </c>
      <c r="O72" s="17">
        <f t="shared" si="3"/>
        <v>0.003273739782198915</v>
      </c>
      <c r="P72" s="17">
        <f t="shared" si="4"/>
        <v>0.9967369426185623</v>
      </c>
      <c r="Q72" s="17">
        <f t="shared" si="5"/>
        <v>0.9988536330165767</v>
      </c>
      <c r="R72" s="17">
        <f t="shared" si="6"/>
        <v>0.9955943162963861</v>
      </c>
      <c r="S72" s="17">
        <f t="shared" si="7"/>
        <v>0.94839423076923</v>
      </c>
      <c r="T72" s="17">
        <f t="shared" si="8"/>
        <v>11.713453053481413</v>
      </c>
      <c r="U72" s="17">
        <f>PRODUCT(INDEX(vp12,1):INDEX(vp12,1+Dur))</f>
        <v>0.06892256773446162</v>
      </c>
      <c r="V72" s="17">
        <f t="shared" si="32"/>
        <v>0.07267290911139289</v>
      </c>
      <c r="W72" s="17">
        <f t="shared" si="9"/>
        <v>0.8512507091362222</v>
      </c>
      <c r="X72" s="17">
        <f t="shared" si="10"/>
        <v>0.0009726614670302048</v>
      </c>
      <c r="Y72" s="17">
        <f>SUM(INDEX(aDt,1+Dur):INDEX(aDt,EndtDur))</f>
        <v>0.9397702495710542</v>
      </c>
      <c r="Z72" s="17">
        <f>SUM(INDEX(mCt,1+Dur):INDEX(mCt,EndtDur))</f>
        <v>0.03698843549903352</v>
      </c>
      <c r="AA72" s="17">
        <f t="shared" si="16"/>
        <v>0.039582642588846945</v>
      </c>
      <c r="AB72" s="17">
        <f>(mMt+aDtEnd)/SUM(INDEX(aDt,1+Dur):INDEX(aDt,IF(Dur&lt;EndtDur-7,7+Dur,EndtDur)))</f>
        <v>0.08580967539473747</v>
      </c>
      <c r="AC72" s="17">
        <f t="shared" si="17"/>
        <v>0.511863228804899</v>
      </c>
      <c r="AD72" s="17">
        <f t="shared" si="18"/>
        <v>1.9536468801144504</v>
      </c>
      <c r="AE72" s="17">
        <f t="shared" si="33"/>
        <v>-0.0007872140403076745</v>
      </c>
      <c r="AF72" s="22">
        <f>SUM(INDEX(dV,1):INDEX(dV,1+Dur))/EaDt</f>
        <v>0.4934996220071517</v>
      </c>
      <c r="AG72" s="17">
        <f t="shared" si="19"/>
        <v>972.6614670302048</v>
      </c>
      <c r="AH72" s="17">
        <f>SUM(INDEX(leNum,1+Dur):INDEX(leNum,EndtDur))</f>
        <v>36988.43549903351</v>
      </c>
      <c r="AI72" s="17">
        <f t="shared" si="20"/>
        <v>0.0704927218380511</v>
      </c>
      <c r="AJ72" s="17">
        <f>SUM(INDEX(leDen,1+Dur):INDEX(leDen,EndtDur))</f>
        <v>0.9115771420839225</v>
      </c>
      <c r="AK72" s="17">
        <f t="shared" si="21"/>
        <v>40806.8480297391</v>
      </c>
      <c r="AL72" s="17">
        <f t="shared" si="22"/>
        <v>527694.0503143287</v>
      </c>
      <c r="AM72" s="17">
        <f t="shared" si="23"/>
        <v>972.6614670302048</v>
      </c>
      <c r="AN72" s="17">
        <f>SUM(INDEX(gtNum,1+Dur):INDEX(gtNum,EndtDur))</f>
        <v>36988.43549903351</v>
      </c>
      <c r="AO72" s="17">
        <f t="shared" si="24"/>
        <v>0.0704927218380511</v>
      </c>
      <c r="AP72" s="17">
        <f>SUM(INDEX(gtDen,1+Dur):INDEX(gtDen,EndtDur))</f>
        <v>0.9115771420839225</v>
      </c>
      <c r="AQ72" s="17">
        <f t="shared" si="25"/>
        <v>40806.8480297391</v>
      </c>
      <c r="AR72" s="17">
        <f t="shared" si="26"/>
        <v>527694.0503143287</v>
      </c>
      <c r="AS72" s="17">
        <f t="shared" si="27"/>
        <v>2630.731540606055</v>
      </c>
      <c r="AT72" s="17">
        <f t="shared" si="28"/>
        <v>78.92194621818166</v>
      </c>
      <c r="AU72" s="17">
        <f t="shared" si="29"/>
        <v>-787.2140403076745</v>
      </c>
      <c r="AV72" s="22">
        <f>SUM(INDEX(dGPAV,1):INDEX(dGPAV,1+Dur))/EaDt</f>
        <v>493499.62200715207</v>
      </c>
      <c r="AW72" s="22">
        <v>0</v>
      </c>
      <c r="AX72" s="17">
        <f t="shared" si="30"/>
        <v>0</v>
      </c>
      <c r="AY72" s="17">
        <f t="shared" si="31"/>
        <v>-972.6614670302048</v>
      </c>
      <c r="AZ72" s="22">
        <f>SUM(INDEX(dGAAV,1):INDEX(dGAAV,1+Dur))/EaDt</f>
        <v>525603.2911736567</v>
      </c>
    </row>
    <row r="73" spans="1:52" ht="11.25">
      <c r="A73">
        <v>64</v>
      </c>
      <c r="B73" s="27">
        <v>0.01509</v>
      </c>
      <c r="C73" s="20">
        <f t="shared" si="12"/>
        <v>0.0012662819661133362</v>
      </c>
      <c r="D73" s="20">
        <f t="shared" si="13"/>
        <v>0.0012678874691505826</v>
      </c>
      <c r="E73" s="20">
        <f t="shared" si="14"/>
        <v>0.0032737397821989145</v>
      </c>
      <c r="F73" s="20">
        <f t="shared" si="15"/>
        <v>0.0032737397821989145</v>
      </c>
      <c r="G73" s="20">
        <v>0</v>
      </c>
      <c r="H73" s="20">
        <v>0</v>
      </c>
      <c r="I73" s="20">
        <v>0</v>
      </c>
      <c r="J73" s="20">
        <v>0.03</v>
      </c>
      <c r="K73" s="20">
        <v>0.03</v>
      </c>
      <c r="L73" s="17">
        <f aca="true" t="shared" si="34" ref="L73:L109">qc*(1+ic)/(1+ig)</f>
        <v>0.0012678874691505826</v>
      </c>
      <c r="M73" s="17">
        <f aca="true" t="shared" si="35" ref="M73:M109">1/(1+f)</f>
        <v>0.9987337180338868</v>
      </c>
      <c r="N73" s="17">
        <f aca="true" t="shared" si="36" ref="N73:N109">f*g</f>
        <v>0.0012662819661133362</v>
      </c>
      <c r="O73" s="17">
        <f aca="true" t="shared" si="37" ref="O73:O109">(ic+ig*f)*g-IF(2=DBO,q,0)</f>
        <v>0.003273739782198915</v>
      </c>
      <c r="P73" s="17">
        <f aca="true" t="shared" si="38" ref="P73:P109">1/(1+i)</f>
        <v>0.9967369426185623</v>
      </c>
      <c r="Q73" s="17">
        <f aca="true" t="shared" si="39" ref="Q73:Q109">1-q</f>
        <v>0.9987337180338867</v>
      </c>
      <c r="R73" s="17">
        <f aca="true" t="shared" si="40" ref="R73:R109">v*p</f>
        <v>0.9954747926031654</v>
      </c>
      <c r="S73" s="17">
        <f aca="true" t="shared" si="41" ref="S73:S109">vp^12</f>
        <v>0.9470288461538447</v>
      </c>
      <c r="T73" s="17">
        <f aca="true" t="shared" si="42" ref="T73:T109">(1-vp12)/(1-vp)</f>
        <v>11.705795823459676</v>
      </c>
      <c r="U73" s="17">
        <f>PRODUCT(INDEX(vp12,1):INDEX(vp12,1+Dur))</f>
        <v>0.0652716597955274</v>
      </c>
      <c r="V73" s="17">
        <f t="shared" si="32"/>
        <v>0.06892256773446162</v>
      </c>
      <c r="W73" s="17">
        <f aca="true" t="shared" si="43" ref="W73:W109">am*aDt</f>
        <v>0.8067935055281774</v>
      </c>
      <c r="X73" s="17">
        <f aca="true" t="shared" si="44" ref="X73:X109">mDt*v*q</f>
        <v>0.0010182944354244505</v>
      </c>
      <c r="Y73" s="17">
        <f>SUM(INDEX(aDt,1+Dur):INDEX(aDt,EndtDur))</f>
        <v>0.8670973404596614</v>
      </c>
      <c r="Z73" s="17">
        <f>SUM(INDEX(mCt,1+Dur):INDEX(mCt,EndtDur))</f>
        <v>0.03601577403200332</v>
      </c>
      <c r="AA73" s="17">
        <f t="shared" si="16"/>
        <v>0.041778387208716856</v>
      </c>
      <c r="AB73" s="17">
        <f>(mMt+aDtEnd)/SUM(INDEX(aDt,1+Dur):INDEX(aDt,IF(Dur&lt;EndtDur-7,7+Dur,EndtDur)))</f>
        <v>0.08848738367896104</v>
      </c>
      <c r="AC73" s="17">
        <f t="shared" si="17"/>
        <v>0.5256032911736569</v>
      </c>
      <c r="AD73" s="17">
        <f t="shared" si="18"/>
        <v>1.9025756055808345</v>
      </c>
      <c r="AE73" s="17">
        <f t="shared" si="33"/>
        <v>-0.0008424171658098033</v>
      </c>
      <c r="AF73" s="22">
        <f>SUM(INDEX(dV,1):INDEX(dV,1+Dur))/EaDt</f>
        <v>0.5081967283017105</v>
      </c>
      <c r="AG73" s="17">
        <f t="shared" si="19"/>
        <v>1018.2944354244505</v>
      </c>
      <c r="AH73" s="17">
        <f>SUM(INDEX(leNum,1+Dur):INDEX(leNum,EndtDur))</f>
        <v>36015.774032003304</v>
      </c>
      <c r="AI73" s="17">
        <f t="shared" si="20"/>
        <v>0.06685489070242777</v>
      </c>
      <c r="AJ73" s="17">
        <f>SUM(INDEX(leDen,1+Dur):INDEX(leDen,EndtDur))</f>
        <v>0.8410844202458714</v>
      </c>
      <c r="AK73" s="17">
        <f t="shared" si="21"/>
        <v>43070.50227702768</v>
      </c>
      <c r="AL73" s="17">
        <f t="shared" si="22"/>
        <v>541859.0630656255</v>
      </c>
      <c r="AM73" s="17">
        <f t="shared" si="23"/>
        <v>1018.2944354244505</v>
      </c>
      <c r="AN73" s="17">
        <f>SUM(INDEX(gtNum,1+Dur):INDEX(gtNum,EndtDur))</f>
        <v>36015.774032003304</v>
      </c>
      <c r="AO73" s="17">
        <f t="shared" si="24"/>
        <v>0.06685489070242777</v>
      </c>
      <c r="AP73" s="17">
        <f>SUM(INDEX(gtDen,1+Dur):INDEX(gtDen,EndtDur))</f>
        <v>0.8410844202458714</v>
      </c>
      <c r="AQ73" s="17">
        <f t="shared" si="25"/>
        <v>43070.50227702768</v>
      </c>
      <c r="AR73" s="17">
        <f t="shared" si="26"/>
        <v>541859.0630656255</v>
      </c>
      <c r="AS73" s="17">
        <f t="shared" si="27"/>
        <v>2630.731540606055</v>
      </c>
      <c r="AT73" s="17">
        <f t="shared" si="28"/>
        <v>78.92194621818166</v>
      </c>
      <c r="AU73" s="17">
        <f t="shared" si="29"/>
        <v>-842.4171658098032</v>
      </c>
      <c r="AV73" s="22">
        <f>SUM(INDEX(dGPAV,1):INDEX(dGPAV,1+Dur))/EaDt</f>
        <v>508196.7283017108</v>
      </c>
      <c r="AW73" s="22">
        <v>0</v>
      </c>
      <c r="AX73" s="17">
        <f t="shared" si="30"/>
        <v>0</v>
      </c>
      <c r="AY73" s="17">
        <f t="shared" si="31"/>
        <v>-1018.2944354244505</v>
      </c>
      <c r="AZ73" s="22">
        <f>SUM(INDEX(dGAAV,1):INDEX(dGAAV,1+Dur))/EaDt</f>
        <v>539401.5429091383</v>
      </c>
    </row>
    <row r="74" spans="1:52" ht="11.25">
      <c r="A74">
        <v>65</v>
      </c>
      <c r="B74" s="27">
        <v>0.01656</v>
      </c>
      <c r="C74" s="20">
        <f aca="true" t="shared" si="45" ref="C74:C109">1-(1-qa)^(1/12)</f>
        <v>0.0013905863727486922</v>
      </c>
      <c r="D74" s="20">
        <f aca="true" t="shared" si="46" ref="D74:D109">qm/(1-qm)</f>
        <v>0.0013925227959725136</v>
      </c>
      <c r="E74" s="20">
        <f aca="true" t="shared" si="47" ref="E74:E109">(1+Int7702)^(1/12)-1</f>
        <v>0.0032737397821989145</v>
      </c>
      <c r="F74" s="20">
        <f aca="true" t="shared" si="48" ref="F74:F109">ic</f>
        <v>0.0032737397821989145</v>
      </c>
      <c r="G74" s="20">
        <v>0</v>
      </c>
      <c r="H74" s="20">
        <v>0</v>
      </c>
      <c r="I74" s="20">
        <v>0</v>
      </c>
      <c r="J74" s="20">
        <v>0.03</v>
      </c>
      <c r="K74" s="20">
        <v>0.03</v>
      </c>
      <c r="L74" s="17">
        <f t="shared" si="34"/>
        <v>0.0013925227959725136</v>
      </c>
      <c r="M74" s="17">
        <f t="shared" si="35"/>
        <v>0.9986094136272512</v>
      </c>
      <c r="N74" s="17">
        <f t="shared" si="36"/>
        <v>0.0013905863727486922</v>
      </c>
      <c r="O74" s="17">
        <f t="shared" si="37"/>
        <v>0.003273739782198914</v>
      </c>
      <c r="P74" s="17">
        <f t="shared" si="38"/>
        <v>0.9967369426185623</v>
      </c>
      <c r="Q74" s="17">
        <f t="shared" si="39"/>
        <v>0.9986094136272513</v>
      </c>
      <c r="R74" s="17">
        <f t="shared" si="40"/>
        <v>0.9953508938089417</v>
      </c>
      <c r="S74" s="17">
        <f t="shared" si="41"/>
        <v>0.9456153846153834</v>
      </c>
      <c r="T74" s="17">
        <f t="shared" si="42"/>
        <v>11.697864739939787</v>
      </c>
      <c r="U74" s="17">
        <f>PRODUCT(INDEX(vp12,1):INDEX(vp12,1+Dur))</f>
        <v>0.0617218856820321</v>
      </c>
      <c r="V74" s="17">
        <f t="shared" si="32"/>
        <v>0.0652716597955274</v>
      </c>
      <c r="W74" s="17">
        <f t="shared" si="43"/>
        <v>0.7635390476394454</v>
      </c>
      <c r="X74" s="17">
        <f t="shared" si="44"/>
        <v>0.0010583023880794754</v>
      </c>
      <c r="Y74" s="17">
        <f>SUM(INDEX(aDt,1+Dur):INDEX(aDt,EndtDur))</f>
        <v>0.7981747727251997</v>
      </c>
      <c r="Z74" s="17">
        <f>SUM(INDEX(mCt,1+Dur):INDEX(mCt,EndtDur))</f>
        <v>0.03499747959657887</v>
      </c>
      <c r="AA74" s="17">
        <f aca="true" t="shared" si="49" ref="AA74:AA109">(mMt+aDtEnd)/aNt</f>
        <v>0.04411018138513552</v>
      </c>
      <c r="AB74" s="17">
        <f>(mMt+aDtEnd)/SUM(INDEX(aDt,1+Dur):INDEX(aDt,IF(Dur&lt;EndtDur-7,7+Dur,EndtDur)))</f>
        <v>0.09121467879909027</v>
      </c>
      <c r="AC74" s="17">
        <f aca="true" t="shared" si="50" ref="AC74:AC109">(mMt+aDtEnd)/aDt</f>
        <v>0.5394015429091387</v>
      </c>
      <c r="AD74" s="17">
        <f aca="true" t="shared" si="51" ref="AD74:AD109">1/At</f>
        <v>1.8539064508542729</v>
      </c>
      <c r="AE74" s="17">
        <f aca="true" t="shared" si="52" ref="AE74:AE109">Px*aDt-mCt</f>
        <v>-0.0008917415403716274</v>
      </c>
      <c r="AF74" s="22">
        <f>SUM(INDEX(dV,1):INDEX(dV,1+Dur))/EaDt</f>
        <v>0.5229766080840023</v>
      </c>
      <c r="AG74" s="17">
        <f aca="true" t="shared" si="53" ref="AG74:AG109">mChgPol*mDt+aChgPol*aDt+mChgSA*SpecAmt*mDt+SpecAmt*mCt</f>
        <v>1058.3023880794753</v>
      </c>
      <c r="AH74" s="17">
        <f>SUM(INDEX(leNum,1+Dur):INDEX(leNum,EndtDur))</f>
        <v>34997.47959657886</v>
      </c>
      <c r="AI74" s="17">
        <f aca="true" t="shared" si="54" ref="AI74:AI109">(1-LoadTgt)*aDt</f>
        <v>0.06331351000166158</v>
      </c>
      <c r="AJ74" s="17">
        <f>SUM(INDEX(leDen,1+Dur):INDEX(leDen,EndtDur))</f>
        <v>0.7742295295434435</v>
      </c>
      <c r="AK74" s="17">
        <f aca="true" t="shared" si="55" ref="AK74:AK109">(SleNum+EndtBft*aDtEnd)/SleDen</f>
        <v>45474.41379910877</v>
      </c>
      <c r="AL74" s="17">
        <f aca="true" t="shared" si="56" ref="AL74:AL109">(SleNum+EndtBft*aDtEnd)/leDen</f>
        <v>556084.064854782</v>
      </c>
      <c r="AM74" s="17">
        <f aca="true" t="shared" si="57" ref="AM74:AM109">leNum+TgtPrem*(LoadTgt-LoadExc)*aDt</f>
        <v>1058.3023880794753</v>
      </c>
      <c r="AN74" s="17">
        <f>SUM(INDEX(gtNum,1+Dur):INDEX(gtNum,EndtDur))</f>
        <v>34997.47959657886</v>
      </c>
      <c r="AO74" s="17">
        <f aca="true" t="shared" si="58" ref="AO74:AO109">(1-LoadExc)*aDt</f>
        <v>0.06331351000166158</v>
      </c>
      <c r="AP74" s="17">
        <f>SUM(INDEX(gtDen,1+Dur):INDEX(gtDen,EndtDur))</f>
        <v>0.7742295295434435</v>
      </c>
      <c r="AQ74" s="17">
        <f aca="true" t="shared" si="59" ref="AQ74:AQ109">(SgtNum+EndtBft*aDtEnd)/SgtDen</f>
        <v>45474.41379910877</v>
      </c>
      <c r="AR74" s="17">
        <f aca="true" t="shared" si="60" ref="AR74:AR109">(SleNum+TgtPrem*(LoadTgt-LoadExc)*aDt+EndtBft*aDtEnd)/gtDen</f>
        <v>556084.064854782</v>
      </c>
      <c r="AS74" s="17">
        <f aca="true" t="shared" si="61" ref="AS74:AS109">GPx</f>
        <v>2630.731540606055</v>
      </c>
      <c r="AT74" s="17">
        <f aca="true" t="shared" si="62" ref="AT74:AT109">IF(GPt&lt;=TgtPrem,GPt*LoadTgt,GPt*LoadExc+TgtPrem*(LoadTgt-LoadExc))</f>
        <v>78.92194621818166</v>
      </c>
      <c r="AU74" s="17">
        <f aca="true" t="shared" si="63" ref="AU74:AU109">(GPt-GPLoad)*aDt-mChgPol*mDt-aChgPol*aDt-mChgSA*SpecAmt*mDt-SpecAmt*mCt</f>
        <v>-891.7415403716273</v>
      </c>
      <c r="AV74" s="22">
        <f>SUM(INDEX(dGPAV,1):INDEX(dGPAV,1+Dur))/EaDt</f>
        <v>522976.60808400257</v>
      </c>
      <c r="AW74" s="22">
        <v>0</v>
      </c>
      <c r="AX74" s="17">
        <f aca="true" t="shared" si="64" ref="AX74:AX109">IF(GAt&lt;=TgtPrem,GAt*LoadTgt,GAt*LoadExc+TgtPrem*(LoadTgt-LoadExc))</f>
        <v>0</v>
      </c>
      <c r="AY74" s="17">
        <f aca="true" t="shared" si="65" ref="AY74:AY109">(GAt-GALoad)*aDt-mChgPol*mDt-aChgPol*aDt-mChgSA*SpecAmt*mDt-SpecAmt*mCt</f>
        <v>-1058.3023880794753</v>
      </c>
      <c r="AZ74" s="22">
        <f>SUM(INDEX(dGAAV,1):INDEX(dGAAV,1+Dur))/EaDt</f>
        <v>553277.5163382542</v>
      </c>
    </row>
    <row r="75" spans="1:52" ht="11.25">
      <c r="A75">
        <v>66</v>
      </c>
      <c r="B75" s="27">
        <v>0.01805</v>
      </c>
      <c r="C75" s="20">
        <f t="shared" si="45"/>
        <v>0.001516755929685365</v>
      </c>
      <c r="D75" s="20">
        <f t="shared" si="46"/>
        <v>0.001519059972906819</v>
      </c>
      <c r="E75" s="20">
        <f t="shared" si="47"/>
        <v>0.0032737397821989145</v>
      </c>
      <c r="F75" s="20">
        <f t="shared" si="48"/>
        <v>0.0032737397821989145</v>
      </c>
      <c r="G75" s="20">
        <v>0</v>
      </c>
      <c r="H75" s="20">
        <v>0</v>
      </c>
      <c r="I75" s="20">
        <v>0</v>
      </c>
      <c r="J75" s="20">
        <v>0.03</v>
      </c>
      <c r="K75" s="20">
        <v>0.03</v>
      </c>
      <c r="L75" s="17">
        <f t="shared" si="34"/>
        <v>0.001519059972906819</v>
      </c>
      <c r="M75" s="17">
        <f t="shared" si="35"/>
        <v>0.9984832440703145</v>
      </c>
      <c r="N75" s="17">
        <f t="shared" si="36"/>
        <v>0.0015167559296853648</v>
      </c>
      <c r="O75" s="17">
        <f t="shared" si="37"/>
        <v>0.003273739782198914</v>
      </c>
      <c r="P75" s="17">
        <f t="shared" si="38"/>
        <v>0.9967369426185623</v>
      </c>
      <c r="Q75" s="17">
        <f t="shared" si="39"/>
        <v>0.9984832440703146</v>
      </c>
      <c r="R75" s="17">
        <f t="shared" si="40"/>
        <v>0.9952251359505091</v>
      </c>
      <c r="S75" s="17">
        <f t="shared" si="41"/>
        <v>0.9441826923076911</v>
      </c>
      <c r="T75" s="17">
        <f t="shared" si="42"/>
        <v>11.689821346486323</v>
      </c>
      <c r="U75" s="17">
        <f>PRODUCT(INDEX(vp12,1):INDEX(vp12,1+Dur))</f>
        <v>0.0582767361975686</v>
      </c>
      <c r="V75" s="17">
        <f aca="true" t="shared" si="66" ref="V75:V109">INDEX(EaDt,Dur)</f>
        <v>0.0617218856820321</v>
      </c>
      <c r="W75" s="17">
        <f t="shared" si="43"/>
        <v>0.7215178167912074</v>
      </c>
      <c r="X75" s="17">
        <f t="shared" si="44"/>
        <v>0.0010907954465441095</v>
      </c>
      <c r="Y75" s="17">
        <f>SUM(INDEX(aDt,1+Dur):INDEX(aDt,EndtDur))</f>
        <v>0.7329031129296721</v>
      </c>
      <c r="Z75" s="17">
        <f>SUM(INDEX(mCt,1+Dur):INDEX(mCt,EndtDur))</f>
        <v>0.03393917720849939</v>
      </c>
      <c r="AA75" s="17">
        <f t="shared" si="49"/>
        <v>0.046594605769051084</v>
      </c>
      <c r="AB75" s="17">
        <f>(mMt+aDtEnd)/SUM(INDEX(aDt,1+Dur):INDEX(aDt,IF(Dur&lt;EndtDur-7,7+Dur,EndtDur)))</f>
        <v>0.09400583834207149</v>
      </c>
      <c r="AC75" s="17">
        <f t="shared" si="50"/>
        <v>0.5532775163382546</v>
      </c>
      <c r="AD75" s="17">
        <f t="shared" si="51"/>
        <v>1.807411236621867</v>
      </c>
      <c r="AE75" s="17">
        <f t="shared" si="52"/>
        <v>-0.0009332929464769885</v>
      </c>
      <c r="AF75" s="22">
        <f>SUM(INDEX(dV,1):INDEX(dV,1+Dur))/EaDt</f>
        <v>0.5378786033211054</v>
      </c>
      <c r="AG75" s="17">
        <f t="shared" si="53"/>
        <v>1090.7954465441096</v>
      </c>
      <c r="AH75" s="17">
        <f>SUM(INDEX(leNum,1+Dur):INDEX(leNum,EndtDur))</f>
        <v>33939.17720849937</v>
      </c>
      <c r="AI75" s="17">
        <f t="shared" si="54"/>
        <v>0.05987022911157114</v>
      </c>
      <c r="AJ75" s="17">
        <f>SUM(INDEX(leDen,1+Dur):INDEX(leDen,EndtDur))</f>
        <v>0.710916019541782</v>
      </c>
      <c r="AK75" s="17">
        <f t="shared" si="55"/>
        <v>48035.676050568094</v>
      </c>
      <c r="AL75" s="17">
        <f t="shared" si="56"/>
        <v>570389.192101293</v>
      </c>
      <c r="AM75" s="17">
        <f t="shared" si="57"/>
        <v>1090.7954465441096</v>
      </c>
      <c r="AN75" s="17">
        <f>SUM(INDEX(gtNum,1+Dur):INDEX(gtNum,EndtDur))</f>
        <v>33939.17720849937</v>
      </c>
      <c r="AO75" s="17">
        <f t="shared" si="58"/>
        <v>0.05987022911157114</v>
      </c>
      <c r="AP75" s="17">
        <f>SUM(INDEX(gtDen,1+Dur):INDEX(gtDen,EndtDur))</f>
        <v>0.710916019541782</v>
      </c>
      <c r="AQ75" s="17">
        <f t="shared" si="59"/>
        <v>48035.676050568094</v>
      </c>
      <c r="AR75" s="17">
        <f t="shared" si="60"/>
        <v>570389.192101293</v>
      </c>
      <c r="AS75" s="17">
        <f t="shared" si="61"/>
        <v>2630.731540606055</v>
      </c>
      <c r="AT75" s="17">
        <f t="shared" si="62"/>
        <v>78.92194621818166</v>
      </c>
      <c r="AU75" s="17">
        <f t="shared" si="63"/>
        <v>-933.2929464769886</v>
      </c>
      <c r="AV75" s="22">
        <f>SUM(INDEX(dGPAV,1):INDEX(dGPAV,1+Dur))/EaDt</f>
        <v>537878.6033211057</v>
      </c>
      <c r="AW75" s="22">
        <v>0</v>
      </c>
      <c r="AX75" s="17">
        <f t="shared" si="64"/>
        <v>0</v>
      </c>
      <c r="AY75" s="17">
        <f t="shared" si="65"/>
        <v>-1090.7954465441096</v>
      </c>
      <c r="AZ75" s="22">
        <f>SUM(INDEX(dGAAV,1):INDEX(dGAAV,1+Dur))/EaDt</f>
        <v>567268.1471942747</v>
      </c>
    </row>
    <row r="76" spans="1:52" ht="11.25">
      <c r="A76">
        <v>67</v>
      </c>
      <c r="B76" s="27">
        <v>0.01962</v>
      </c>
      <c r="C76" s="20">
        <f t="shared" si="45"/>
        <v>0.0016498897141242752</v>
      </c>
      <c r="D76" s="20">
        <f t="shared" si="46"/>
        <v>0.0016526163488396193</v>
      </c>
      <c r="E76" s="20">
        <f t="shared" si="47"/>
        <v>0.0032737397821989145</v>
      </c>
      <c r="F76" s="20">
        <f t="shared" si="48"/>
        <v>0.0032737397821989145</v>
      </c>
      <c r="G76" s="20">
        <v>0</v>
      </c>
      <c r="H76" s="20">
        <v>0</v>
      </c>
      <c r="I76" s="20">
        <v>0</v>
      </c>
      <c r="J76" s="20">
        <v>0.03</v>
      </c>
      <c r="K76" s="20">
        <v>0.03</v>
      </c>
      <c r="L76" s="17">
        <f t="shared" si="34"/>
        <v>0.0016526163488396193</v>
      </c>
      <c r="M76" s="17">
        <f t="shared" si="35"/>
        <v>0.9983501102858758</v>
      </c>
      <c r="N76" s="17">
        <f t="shared" si="36"/>
        <v>0.0016498897141242754</v>
      </c>
      <c r="O76" s="17">
        <f t="shared" si="37"/>
        <v>0.0032737397821989145</v>
      </c>
      <c r="P76" s="17">
        <f t="shared" si="38"/>
        <v>0.9967369426185623</v>
      </c>
      <c r="Q76" s="17">
        <f t="shared" si="39"/>
        <v>0.9983501102858757</v>
      </c>
      <c r="R76" s="17">
        <f t="shared" si="40"/>
        <v>0.9950924365892482</v>
      </c>
      <c r="S76" s="17">
        <f t="shared" si="41"/>
        <v>0.9426730769230752</v>
      </c>
      <c r="T76" s="17">
        <f t="shared" si="42"/>
        <v>11.68134128462386</v>
      </c>
      <c r="U76" s="17">
        <f>PRODUCT(INDEX(vp12,1):INDEX(vp12,1+Dur))</f>
        <v>0.05493591022439635</v>
      </c>
      <c r="V76" s="17">
        <f t="shared" si="66"/>
        <v>0.0582767361975686</v>
      </c>
      <c r="W76" s="17">
        <f t="shared" si="43"/>
        <v>0.6807504444777919</v>
      </c>
      <c r="X76" s="17">
        <f t="shared" si="44"/>
        <v>0.0011194982104019442</v>
      </c>
      <c r="Y76" s="17">
        <f>SUM(INDEX(aDt,1+Dur):INDEX(aDt,EndtDur))</f>
        <v>0.6711812272476401</v>
      </c>
      <c r="Z76" s="17">
        <f>SUM(INDEX(mCt,1+Dur):INDEX(mCt,EndtDur))</f>
        <v>0.032848381761955286</v>
      </c>
      <c r="AA76" s="17">
        <f t="shared" si="49"/>
        <v>0.04925426222495786</v>
      </c>
      <c r="AB76" s="17">
        <f>(mMt+aDtEnd)/SUM(INDEX(aDt,1+Dur):INDEX(aDt,IF(Dur&lt;EndtDur-7,7+Dur,EndtDur)))</f>
        <v>0.09688672842792392</v>
      </c>
      <c r="AC76" s="17">
        <f t="shared" si="50"/>
        <v>0.5672681471942752</v>
      </c>
      <c r="AD76" s="17">
        <f t="shared" si="51"/>
        <v>1.7628347456948343</v>
      </c>
      <c r="AE76" s="17">
        <f t="shared" si="52"/>
        <v>-0.0009707870758433776</v>
      </c>
      <c r="AF76" s="22">
        <f>SUM(INDEX(dV,1):INDEX(dV,1+Dur))/EaDt</f>
        <v>0.5529174318245511</v>
      </c>
      <c r="AG76" s="17">
        <f t="shared" si="53"/>
        <v>1119.498210401944</v>
      </c>
      <c r="AH76" s="17">
        <f>SUM(INDEX(leNum,1+Dur):INDEX(leNum,EndtDur))</f>
        <v>32848.38176195527</v>
      </c>
      <c r="AI76" s="17">
        <f t="shared" si="54"/>
        <v>0.056528434111641546</v>
      </c>
      <c r="AJ76" s="17">
        <f>SUM(INDEX(leDen,1+Dur):INDEX(leDen,EndtDur))</f>
        <v>0.6510457904302108</v>
      </c>
      <c r="AK76" s="17">
        <f t="shared" si="55"/>
        <v>50777.58992263694</v>
      </c>
      <c r="AL76" s="17">
        <f t="shared" si="56"/>
        <v>584812.5228806958</v>
      </c>
      <c r="AM76" s="17">
        <f t="shared" si="57"/>
        <v>1119.498210401944</v>
      </c>
      <c r="AN76" s="17">
        <f>SUM(INDEX(gtNum,1+Dur):INDEX(gtNum,EndtDur))</f>
        <v>32848.38176195527</v>
      </c>
      <c r="AO76" s="17">
        <f t="shared" si="58"/>
        <v>0.056528434111641546</v>
      </c>
      <c r="AP76" s="17">
        <f>SUM(INDEX(gtDen,1+Dur):INDEX(gtDen,EndtDur))</f>
        <v>0.6510457904302108</v>
      </c>
      <c r="AQ76" s="17">
        <f t="shared" si="59"/>
        <v>50777.58992263694</v>
      </c>
      <c r="AR76" s="17">
        <f t="shared" si="60"/>
        <v>584812.5228806958</v>
      </c>
      <c r="AS76" s="17">
        <f t="shared" si="61"/>
        <v>2630.731540606055</v>
      </c>
      <c r="AT76" s="17">
        <f t="shared" si="62"/>
        <v>78.92194621818166</v>
      </c>
      <c r="AU76" s="17">
        <f t="shared" si="63"/>
        <v>-970.7870758433775</v>
      </c>
      <c r="AV76" s="22">
        <f>SUM(INDEX(dGPAV,1):INDEX(dGPAV,1+Dur))/EaDt</f>
        <v>552917.4318245514</v>
      </c>
      <c r="AW76" s="22">
        <v>0</v>
      </c>
      <c r="AX76" s="17">
        <f t="shared" si="64"/>
        <v>0</v>
      </c>
      <c r="AY76" s="17">
        <f t="shared" si="65"/>
        <v>-1119.498210401944</v>
      </c>
      <c r="AZ76" s="22">
        <f>SUM(INDEX(dGAAV,1):INDEX(dGAAV,1+Dur))/EaDt</f>
        <v>581387.2533732697</v>
      </c>
    </row>
    <row r="77" spans="1:52" ht="11.25">
      <c r="A77">
        <v>68</v>
      </c>
      <c r="B77" s="27">
        <v>0.02127</v>
      </c>
      <c r="C77" s="20">
        <f t="shared" si="45"/>
        <v>0.0017900181791539183</v>
      </c>
      <c r="D77" s="20">
        <f t="shared" si="46"/>
        <v>0.0017932280900344493</v>
      </c>
      <c r="E77" s="20">
        <f t="shared" si="47"/>
        <v>0.0032737397821989145</v>
      </c>
      <c r="F77" s="20">
        <f t="shared" si="48"/>
        <v>0.0032737397821989145</v>
      </c>
      <c r="G77" s="20">
        <v>0</v>
      </c>
      <c r="H77" s="20">
        <v>0</v>
      </c>
      <c r="I77" s="20">
        <v>0</v>
      </c>
      <c r="J77" s="20">
        <v>0.03</v>
      </c>
      <c r="K77" s="20">
        <v>0.03</v>
      </c>
      <c r="L77" s="17">
        <f t="shared" si="34"/>
        <v>0.0017932280900344493</v>
      </c>
      <c r="M77" s="17">
        <f t="shared" si="35"/>
        <v>0.9982099818208462</v>
      </c>
      <c r="N77" s="17">
        <f t="shared" si="36"/>
        <v>0.0017900181791539185</v>
      </c>
      <c r="O77" s="17">
        <f t="shared" si="37"/>
        <v>0.003273739782198915</v>
      </c>
      <c r="P77" s="17">
        <f t="shared" si="38"/>
        <v>0.9967369426185623</v>
      </c>
      <c r="Q77" s="17">
        <f t="shared" si="39"/>
        <v>0.9982099818208461</v>
      </c>
      <c r="R77" s="17">
        <f t="shared" si="40"/>
        <v>0.9949527653714407</v>
      </c>
      <c r="S77" s="17">
        <f t="shared" si="41"/>
        <v>0.941086538461538</v>
      </c>
      <c r="T77" s="17">
        <f t="shared" si="42"/>
        <v>11.672423787296527</v>
      </c>
      <c r="U77" s="17">
        <f>PRODUCT(INDEX(vp12,1):INDEX(vp12,1+Dur))</f>
        <v>0.05169944559031098</v>
      </c>
      <c r="V77" s="17">
        <f t="shared" si="66"/>
        <v>0.05493591022439635</v>
      </c>
      <c r="W77" s="17">
        <f t="shared" si="43"/>
        <v>0.6412352252800305</v>
      </c>
      <c r="X77" s="17">
        <f t="shared" si="44"/>
        <v>0.0011440772989974742</v>
      </c>
      <c r="Y77" s="17">
        <f>SUM(INDEX(aDt,1+Dur):INDEX(aDt,EndtDur))</f>
        <v>0.6129044910500713</v>
      </c>
      <c r="Z77" s="17">
        <f>SUM(INDEX(mCt,1+Dur):INDEX(mCt,EndtDur))</f>
        <v>0.03172888355155333</v>
      </c>
      <c r="AA77" s="17">
        <f t="shared" si="49"/>
        <v>0.05211095435473498</v>
      </c>
      <c r="AB77" s="17">
        <f>(mMt+aDtEnd)/SUM(INDEX(aDt,1+Dur):INDEX(aDt,IF(Dur&lt;EndtDur-7,7+Dur,EndtDur)))</f>
        <v>0.09987797601076544</v>
      </c>
      <c r="AC77" s="17">
        <f t="shared" si="50"/>
        <v>0.58138725337327</v>
      </c>
      <c r="AD77" s="17">
        <f t="shared" si="51"/>
        <v>1.720023949954002</v>
      </c>
      <c r="AE77" s="17">
        <f t="shared" si="52"/>
        <v>-0.0010038913162104287</v>
      </c>
      <c r="AF77" s="22">
        <f>SUM(INDEX(dV,1):INDEX(dV,1+Dur))/EaDt</f>
        <v>0.5681130763520481</v>
      </c>
      <c r="AG77" s="17">
        <f t="shared" si="53"/>
        <v>1144.0772989974741</v>
      </c>
      <c r="AH77" s="17">
        <f>SUM(INDEX(leNum,1+Dur):INDEX(leNum,EndtDur))</f>
        <v>31728.88355155333</v>
      </c>
      <c r="AI77" s="17">
        <f t="shared" si="54"/>
        <v>0.05328783291766446</v>
      </c>
      <c r="AJ77" s="17">
        <f>SUM(INDEX(leDen,1+Dur):INDEX(leDen,EndtDur))</f>
        <v>0.5945173563185692</v>
      </c>
      <c r="AK77" s="17">
        <f t="shared" si="55"/>
        <v>53722.63335539687</v>
      </c>
      <c r="AL77" s="17">
        <f t="shared" si="56"/>
        <v>599368.3024466701</v>
      </c>
      <c r="AM77" s="17">
        <f t="shared" si="57"/>
        <v>1144.0772989974741</v>
      </c>
      <c r="AN77" s="17">
        <f>SUM(INDEX(gtNum,1+Dur):INDEX(gtNum,EndtDur))</f>
        <v>31728.88355155333</v>
      </c>
      <c r="AO77" s="17">
        <f t="shared" si="58"/>
        <v>0.05328783291766446</v>
      </c>
      <c r="AP77" s="17">
        <f>SUM(INDEX(gtDen,1+Dur):INDEX(gtDen,EndtDur))</f>
        <v>0.5945173563185692</v>
      </c>
      <c r="AQ77" s="17">
        <f t="shared" si="59"/>
        <v>53722.63335539687</v>
      </c>
      <c r="AR77" s="17">
        <f t="shared" si="60"/>
        <v>599368.3024466701</v>
      </c>
      <c r="AS77" s="17">
        <f t="shared" si="61"/>
        <v>2630.731540606055</v>
      </c>
      <c r="AT77" s="17">
        <f t="shared" si="62"/>
        <v>78.92194621818166</v>
      </c>
      <c r="AU77" s="17">
        <f t="shared" si="63"/>
        <v>-1003.8913162104286</v>
      </c>
      <c r="AV77" s="22">
        <f>SUM(INDEX(dGPAV,1):INDEX(dGPAV,1+Dur))/EaDt</f>
        <v>568113.0763520485</v>
      </c>
      <c r="AW77" s="22">
        <v>0</v>
      </c>
      <c r="AX77" s="17">
        <f t="shared" si="64"/>
        <v>0</v>
      </c>
      <c r="AY77" s="17">
        <f t="shared" si="65"/>
        <v>-1144.0772989974741</v>
      </c>
      <c r="AZ77" s="22">
        <f>SUM(INDEX(dGAAV,1):INDEX(dGAAV,1+Dur))/EaDt</f>
        <v>595653.5956295854</v>
      </c>
    </row>
    <row r="78" spans="1:52" ht="11.25">
      <c r="A78">
        <v>69</v>
      </c>
      <c r="B78" s="27">
        <v>0.0231</v>
      </c>
      <c r="C78" s="20">
        <f t="shared" si="45"/>
        <v>0.0019456868860250331</v>
      </c>
      <c r="D78" s="20">
        <f t="shared" si="46"/>
        <v>0.0019494799636248265</v>
      </c>
      <c r="E78" s="20">
        <f t="shared" si="47"/>
        <v>0.0032737397821989145</v>
      </c>
      <c r="F78" s="20">
        <f t="shared" si="48"/>
        <v>0.0032737397821989145</v>
      </c>
      <c r="G78" s="20">
        <v>0</v>
      </c>
      <c r="H78" s="20">
        <v>0</v>
      </c>
      <c r="I78" s="20">
        <v>0</v>
      </c>
      <c r="J78" s="20">
        <v>0.03</v>
      </c>
      <c r="K78" s="20">
        <v>0.03</v>
      </c>
      <c r="L78" s="17">
        <f t="shared" si="34"/>
        <v>0.0019494799636248265</v>
      </c>
      <c r="M78" s="17">
        <f t="shared" si="35"/>
        <v>0.998054313113975</v>
      </c>
      <c r="N78" s="17">
        <f t="shared" si="36"/>
        <v>0.0019456868860250331</v>
      </c>
      <c r="O78" s="17">
        <f t="shared" si="37"/>
        <v>0.0032737397821989145</v>
      </c>
      <c r="P78" s="17">
        <f t="shared" si="38"/>
        <v>0.9967369426185623</v>
      </c>
      <c r="Q78" s="17">
        <f t="shared" si="39"/>
        <v>0.998054313113975</v>
      </c>
      <c r="R78" s="17">
        <f t="shared" si="40"/>
        <v>0.9947976046204926</v>
      </c>
      <c r="S78" s="17">
        <f t="shared" si="41"/>
        <v>0.9393269230769213</v>
      </c>
      <c r="T78" s="17">
        <f t="shared" si="42"/>
        <v>11.662527066296077</v>
      </c>
      <c r="U78" s="17">
        <f>PRODUCT(INDEX(vp12,1):INDEX(vp12,1+Dur))</f>
        <v>0.04856268115112952</v>
      </c>
      <c r="V78" s="17">
        <f t="shared" si="66"/>
        <v>0.05169944559031098</v>
      </c>
      <c r="W78" s="17">
        <f t="shared" si="43"/>
        <v>0.6029461835095031</v>
      </c>
      <c r="X78" s="17">
        <f t="shared" si="44"/>
        <v>0.001169316444471039</v>
      </c>
      <c r="Y78" s="17">
        <f>SUM(INDEX(aDt,1+Dur):INDEX(aDt,EndtDur))</f>
        <v>0.5579685808256749</v>
      </c>
      <c r="Z78" s="17">
        <f>SUM(INDEX(mCt,1+Dur):INDEX(mCt,EndtDur))</f>
        <v>0.030584806252555857</v>
      </c>
      <c r="AA78" s="17">
        <f t="shared" si="49"/>
        <v>0.05519120917589099</v>
      </c>
      <c r="AB78" s="17">
        <f>(mMt+aDtEnd)/SUM(INDEX(aDt,1+Dur):INDEX(aDt,IF(Dur&lt;EndtDur-7,7+Dur,EndtDur)))</f>
        <v>0.10300586867342217</v>
      </c>
      <c r="AC78" s="17">
        <f t="shared" si="50"/>
        <v>0.5956535956295856</v>
      </c>
      <c r="AD78" s="17">
        <f t="shared" si="51"/>
        <v>1.6788281097221178</v>
      </c>
      <c r="AE78" s="17">
        <f t="shared" si="52"/>
        <v>-0.0010373893031891497</v>
      </c>
      <c r="AF78" s="22">
        <f>SUM(INDEX(dV,1):INDEX(dV,1+Dur))/EaDt</f>
        <v>0.5834468177043542</v>
      </c>
      <c r="AG78" s="17">
        <f t="shared" si="53"/>
        <v>1169.3164444710392</v>
      </c>
      <c r="AH78" s="17">
        <f>SUM(INDEX(leNum,1+Dur):INDEX(leNum,EndtDur))</f>
        <v>30584.806252555856</v>
      </c>
      <c r="AI78" s="17">
        <f t="shared" si="54"/>
        <v>0.05014846222260164</v>
      </c>
      <c r="AJ78" s="17">
        <f>SUM(INDEX(leDen,1+Dur):INDEX(leDen,EndtDur))</f>
        <v>0.5412295234009047</v>
      </c>
      <c r="AK78" s="17">
        <f t="shared" si="55"/>
        <v>56898.15378957833</v>
      </c>
      <c r="AL78" s="17">
        <f t="shared" si="56"/>
        <v>614075.8717830781</v>
      </c>
      <c r="AM78" s="17">
        <f t="shared" si="57"/>
        <v>1169.3164444710392</v>
      </c>
      <c r="AN78" s="17">
        <f>SUM(INDEX(gtNum,1+Dur):INDEX(gtNum,EndtDur))</f>
        <v>30584.806252555856</v>
      </c>
      <c r="AO78" s="17">
        <f t="shared" si="58"/>
        <v>0.05014846222260164</v>
      </c>
      <c r="AP78" s="17">
        <f>SUM(INDEX(gtDen,1+Dur):INDEX(gtDen,EndtDur))</f>
        <v>0.5412295234009047</v>
      </c>
      <c r="AQ78" s="17">
        <f t="shared" si="59"/>
        <v>56898.15378957833</v>
      </c>
      <c r="AR78" s="17">
        <f t="shared" si="60"/>
        <v>614075.8717830781</v>
      </c>
      <c r="AS78" s="17">
        <f t="shared" si="61"/>
        <v>2630.731540606055</v>
      </c>
      <c r="AT78" s="17">
        <f t="shared" si="62"/>
        <v>78.92194621818166</v>
      </c>
      <c r="AU78" s="17">
        <f t="shared" si="63"/>
        <v>-1037.3893031891498</v>
      </c>
      <c r="AV78" s="22">
        <f>SUM(INDEX(dGPAV,1):INDEX(dGPAV,1+Dur))/EaDt</f>
        <v>583446.8177043548</v>
      </c>
      <c r="AW78" s="22">
        <v>0</v>
      </c>
      <c r="AX78" s="17">
        <f t="shared" si="64"/>
        <v>0</v>
      </c>
      <c r="AY78" s="17">
        <f t="shared" si="65"/>
        <v>-1169.3164444710392</v>
      </c>
      <c r="AZ78" s="22">
        <f>SUM(INDEX(dGAAV,1):INDEX(dGAAV,1+Dur))/EaDt</f>
        <v>610049.6000469435</v>
      </c>
    </row>
    <row r="79" spans="1:52" ht="11.25">
      <c r="A79">
        <v>70</v>
      </c>
      <c r="B79" s="27">
        <v>0.0252</v>
      </c>
      <c r="C79" s="20">
        <f t="shared" si="45"/>
        <v>0.002124652825672313</v>
      </c>
      <c r="D79" s="20">
        <f t="shared" si="46"/>
        <v>0.0021291765867236506</v>
      </c>
      <c r="E79" s="20">
        <f t="shared" si="47"/>
        <v>0.0032737397821989145</v>
      </c>
      <c r="F79" s="20">
        <f t="shared" si="48"/>
        <v>0.0032737397821989145</v>
      </c>
      <c r="G79" s="20">
        <v>0</v>
      </c>
      <c r="H79" s="20">
        <v>0</v>
      </c>
      <c r="I79" s="20">
        <v>0</v>
      </c>
      <c r="J79" s="20">
        <v>0.03</v>
      </c>
      <c r="K79" s="20">
        <v>0.03</v>
      </c>
      <c r="L79" s="17">
        <f t="shared" si="34"/>
        <v>0.0021291765867236506</v>
      </c>
      <c r="M79" s="17">
        <f t="shared" si="35"/>
        <v>0.9978753471743276</v>
      </c>
      <c r="N79" s="17">
        <f t="shared" si="36"/>
        <v>0.0021246528256723125</v>
      </c>
      <c r="O79" s="17">
        <f t="shared" si="37"/>
        <v>0.003273739782198914</v>
      </c>
      <c r="P79" s="17">
        <f t="shared" si="38"/>
        <v>0.9967369426185623</v>
      </c>
      <c r="Q79" s="17">
        <f t="shared" si="39"/>
        <v>0.9978753471743277</v>
      </c>
      <c r="R79" s="17">
        <f t="shared" si="40"/>
        <v>0.9946192226569758</v>
      </c>
      <c r="S79" s="17">
        <f t="shared" si="41"/>
        <v>0.9373076923076918</v>
      </c>
      <c r="T79" s="17">
        <f t="shared" si="42"/>
        <v>11.651161848126657</v>
      </c>
      <c r="U79" s="17">
        <f>PRODUCT(INDEX(vp12,1):INDEX(vp12,1+Dur))</f>
        <v>0.045518174602039455</v>
      </c>
      <c r="V79" s="17">
        <f t="shared" si="66"/>
        <v>0.04856268115112952</v>
      </c>
      <c r="W79" s="17">
        <f t="shared" si="43"/>
        <v>0.5658116578707798</v>
      </c>
      <c r="X79" s="17">
        <f t="shared" si="44"/>
        <v>0.0011982306423713072</v>
      </c>
      <c r="Y79" s="17">
        <f>SUM(INDEX(aDt,1+Dur):INDEX(aDt,EndtDur))</f>
        <v>0.5062691352353639</v>
      </c>
      <c r="Z79" s="17">
        <f>SUM(INDEX(mCt,1+Dur):INDEX(mCt,EndtDur))</f>
        <v>0.029415489808084817</v>
      </c>
      <c r="AA79" s="17">
        <f t="shared" si="49"/>
        <v>0.05851757919170975</v>
      </c>
      <c r="AB79" s="17">
        <f>(mMt+aDtEnd)/SUM(INDEX(aDt,1+Dur):INDEX(aDt,IF(Dur&lt;EndtDur-7,7+Dur,EndtDur)))</f>
        <v>0.10628627958701072</v>
      </c>
      <c r="AC79" s="17">
        <f t="shared" si="50"/>
        <v>0.6100496000469438</v>
      </c>
      <c r="AD79" s="17">
        <f t="shared" si="51"/>
        <v>1.639210975506007</v>
      </c>
      <c r="AE79" s="17">
        <f t="shared" si="52"/>
        <v>-0.0010743079266806559</v>
      </c>
      <c r="AF79" s="22">
        <f>SUM(INDEX(dV,1):INDEX(dV,1+Dur))/EaDt</f>
        <v>0.5988692228645681</v>
      </c>
      <c r="AG79" s="17">
        <f t="shared" si="53"/>
        <v>1198.230642371307</v>
      </c>
      <c r="AH79" s="17">
        <f>SUM(INDEX(leNum,1+Dur):INDEX(leNum,EndtDur))</f>
        <v>29415.489808084814</v>
      </c>
      <c r="AI79" s="17">
        <f t="shared" si="54"/>
        <v>0.04710580071659563</v>
      </c>
      <c r="AJ79" s="17">
        <f>SUM(INDEX(leDen,1+Dur):INDEX(leDen,EndtDur))</f>
        <v>0.491081061178303</v>
      </c>
      <c r="AK79" s="17">
        <f t="shared" si="55"/>
        <v>60327.40122856675</v>
      </c>
      <c r="AL79" s="17">
        <f t="shared" si="56"/>
        <v>628917.1134504576</v>
      </c>
      <c r="AM79" s="17">
        <f t="shared" si="57"/>
        <v>1198.230642371307</v>
      </c>
      <c r="AN79" s="17">
        <f>SUM(INDEX(gtNum,1+Dur):INDEX(gtNum,EndtDur))</f>
        <v>29415.489808084814</v>
      </c>
      <c r="AO79" s="17">
        <f t="shared" si="58"/>
        <v>0.04710580071659563</v>
      </c>
      <c r="AP79" s="17">
        <f>SUM(INDEX(gtDen,1+Dur):INDEX(gtDen,EndtDur))</f>
        <v>0.491081061178303</v>
      </c>
      <c r="AQ79" s="17">
        <f t="shared" si="59"/>
        <v>60327.40122856675</v>
      </c>
      <c r="AR79" s="17">
        <f t="shared" si="60"/>
        <v>628917.1134504576</v>
      </c>
      <c r="AS79" s="17">
        <f t="shared" si="61"/>
        <v>2630.731540606055</v>
      </c>
      <c r="AT79" s="17">
        <f t="shared" si="62"/>
        <v>78.92194621818166</v>
      </c>
      <c r="AU79" s="17">
        <f t="shared" si="63"/>
        <v>-1074.3079266806558</v>
      </c>
      <c r="AV79" s="22">
        <f>SUM(INDEX(dGPAV,1):INDEX(dGPAV,1+Dur))/EaDt</f>
        <v>598869.2228645686</v>
      </c>
      <c r="AW79" s="22">
        <v>0</v>
      </c>
      <c r="AX79" s="17">
        <f t="shared" si="64"/>
        <v>0</v>
      </c>
      <c r="AY79" s="17">
        <f t="shared" si="65"/>
        <v>-1198.230642371307</v>
      </c>
      <c r="AZ79" s="22">
        <f>SUM(INDEX(dGAAV,1):INDEX(dGAAV,1+Dur))/EaDt</f>
        <v>624528.8573107411</v>
      </c>
    </row>
    <row r="80" spans="1:52" ht="11.25">
      <c r="A80">
        <v>71</v>
      </c>
      <c r="B80" s="27">
        <v>0.02774</v>
      </c>
      <c r="C80" s="20">
        <f t="shared" si="45"/>
        <v>0.002341589240937192</v>
      </c>
      <c r="D80" s="20">
        <f t="shared" si="46"/>
        <v>0.002347085150272634</v>
      </c>
      <c r="E80" s="20">
        <f t="shared" si="47"/>
        <v>0.0032737397821989145</v>
      </c>
      <c r="F80" s="20">
        <f t="shared" si="48"/>
        <v>0.0032737397821989145</v>
      </c>
      <c r="G80" s="20">
        <v>0</v>
      </c>
      <c r="H80" s="20">
        <v>0</v>
      </c>
      <c r="I80" s="20">
        <v>0</v>
      </c>
      <c r="J80" s="20">
        <v>0.03</v>
      </c>
      <c r="K80" s="20">
        <v>0.03</v>
      </c>
      <c r="L80" s="17">
        <f t="shared" si="34"/>
        <v>0.002347085150272634</v>
      </c>
      <c r="M80" s="17">
        <f t="shared" si="35"/>
        <v>0.9976584107590627</v>
      </c>
      <c r="N80" s="17">
        <f t="shared" si="36"/>
        <v>0.002341589240937192</v>
      </c>
      <c r="O80" s="17">
        <f t="shared" si="37"/>
        <v>0.0032737397821989145</v>
      </c>
      <c r="P80" s="17">
        <f t="shared" si="38"/>
        <v>0.9967369426185623</v>
      </c>
      <c r="Q80" s="17">
        <f t="shared" si="39"/>
        <v>0.9976584107590628</v>
      </c>
      <c r="R80" s="17">
        <f t="shared" si="40"/>
        <v>0.994402994117682</v>
      </c>
      <c r="S80" s="17">
        <f t="shared" si="41"/>
        <v>0.9348653846153836</v>
      </c>
      <c r="T80" s="17">
        <f t="shared" si="42"/>
        <v>11.637403417850336</v>
      </c>
      <c r="U80" s="17">
        <f>PRODUCT(INDEX(vp12,1):INDEX(vp12,1+Dur))</f>
        <v>0.0425533658063258</v>
      </c>
      <c r="V80" s="17">
        <f t="shared" si="66"/>
        <v>0.045518174602039455</v>
      </c>
      <c r="W80" s="17">
        <f t="shared" si="43"/>
        <v>0.5297133606880823</v>
      </c>
      <c r="X80" s="17">
        <f t="shared" si="44"/>
        <v>0.0012363237040741923</v>
      </c>
      <c r="Y80" s="17">
        <f>SUM(INDEX(aDt,1+Dur):INDEX(aDt,EndtDur))</f>
        <v>0.4577064540842343</v>
      </c>
      <c r="Z80" s="17">
        <f>SUM(INDEX(mCt,1+Dur):INDEX(mCt,EndtDur))</f>
        <v>0.02821725916571351</v>
      </c>
      <c r="AA80" s="17">
        <f t="shared" si="49"/>
        <v>0.062108395713928156</v>
      </c>
      <c r="AB80" s="17">
        <f>(mMt+aDtEnd)/SUM(INDEX(aDt,1+Dur):INDEX(aDt,IF(Dur&lt;EndtDur-7,7+Dur,EndtDur)))</f>
        <v>0.10972561873411729</v>
      </c>
      <c r="AC80" s="17">
        <f t="shared" si="50"/>
        <v>0.6245288573107415</v>
      </c>
      <c r="AD80" s="17">
        <f t="shared" si="51"/>
        <v>1.6012070351817844</v>
      </c>
      <c r="AE80" s="17">
        <f t="shared" si="52"/>
        <v>-0.0011201699894056857</v>
      </c>
      <c r="AF80" s="22">
        <f>SUM(INDEX(dV,1):INDEX(dV,1+Dur))/EaDt</f>
        <v>0.6142701844009165</v>
      </c>
      <c r="AG80" s="17">
        <f t="shared" si="53"/>
        <v>1236.3237040741924</v>
      </c>
      <c r="AH80" s="17">
        <f>SUM(INDEX(leNum,1+Dur):INDEX(leNum,EndtDur))</f>
        <v>28217.25916571351</v>
      </c>
      <c r="AI80" s="17">
        <f t="shared" si="54"/>
        <v>0.04415262936397827</v>
      </c>
      <c r="AJ80" s="17">
        <f>SUM(INDEX(leDen,1+Dur):INDEX(leDen,EndtDur))</f>
        <v>0.4439752604617074</v>
      </c>
      <c r="AK80" s="17">
        <f t="shared" si="55"/>
        <v>64029.27393188469</v>
      </c>
      <c r="AL80" s="17">
        <f t="shared" si="56"/>
        <v>643844.1827945788</v>
      </c>
      <c r="AM80" s="17">
        <f t="shared" si="57"/>
        <v>1236.3237040741924</v>
      </c>
      <c r="AN80" s="17">
        <f>SUM(INDEX(gtNum,1+Dur):INDEX(gtNum,EndtDur))</f>
        <v>28217.25916571351</v>
      </c>
      <c r="AO80" s="17">
        <f t="shared" si="58"/>
        <v>0.04415262936397827</v>
      </c>
      <c r="AP80" s="17">
        <f>SUM(INDEX(gtDen,1+Dur):INDEX(gtDen,EndtDur))</f>
        <v>0.4439752604617074</v>
      </c>
      <c r="AQ80" s="17">
        <f t="shared" si="59"/>
        <v>64029.27393188469</v>
      </c>
      <c r="AR80" s="17">
        <f t="shared" si="60"/>
        <v>643844.1827945788</v>
      </c>
      <c r="AS80" s="17">
        <f t="shared" si="61"/>
        <v>2630.731540606055</v>
      </c>
      <c r="AT80" s="17">
        <f t="shared" si="62"/>
        <v>78.92194621818166</v>
      </c>
      <c r="AU80" s="17">
        <f t="shared" si="63"/>
        <v>-1120.1699894056858</v>
      </c>
      <c r="AV80" s="22">
        <f>SUM(INDEX(dGPAV,1):INDEX(dGPAV,1+Dur))/EaDt</f>
        <v>614270.184400917</v>
      </c>
      <c r="AW80" s="22">
        <v>0</v>
      </c>
      <c r="AX80" s="17">
        <f t="shared" si="64"/>
        <v>0</v>
      </c>
      <c r="AY80" s="17">
        <f t="shared" si="65"/>
        <v>-1236.3237040741924</v>
      </c>
      <c r="AZ80" s="22">
        <f>SUM(INDEX(dGAAV,1):INDEX(dGAAV,1+Dur))/EaDt</f>
        <v>638987.9942931846</v>
      </c>
    </row>
    <row r="81" spans="1:52" ht="11.25">
      <c r="A81">
        <v>72</v>
      </c>
      <c r="B81" s="27">
        <v>0.03067</v>
      </c>
      <c r="C81" s="20">
        <f t="shared" si="45"/>
        <v>0.0025924810178092894</v>
      </c>
      <c r="D81" s="20">
        <f t="shared" si="46"/>
        <v>0.002599219444881265</v>
      </c>
      <c r="E81" s="20">
        <f t="shared" si="47"/>
        <v>0.0032737397821989145</v>
      </c>
      <c r="F81" s="20">
        <f t="shared" si="48"/>
        <v>0.0032737397821989145</v>
      </c>
      <c r="G81" s="20">
        <v>0</v>
      </c>
      <c r="H81" s="20">
        <v>0</v>
      </c>
      <c r="I81" s="20">
        <v>0</v>
      </c>
      <c r="J81" s="20">
        <v>0.03</v>
      </c>
      <c r="K81" s="20">
        <v>0.03</v>
      </c>
      <c r="L81" s="17">
        <f t="shared" si="34"/>
        <v>0.002599219444881265</v>
      </c>
      <c r="M81" s="17">
        <f t="shared" si="35"/>
        <v>0.9974075189821908</v>
      </c>
      <c r="N81" s="17">
        <f t="shared" si="36"/>
        <v>0.00259248101780929</v>
      </c>
      <c r="O81" s="17">
        <f t="shared" si="37"/>
        <v>0.003273739782198915</v>
      </c>
      <c r="P81" s="17">
        <f t="shared" si="38"/>
        <v>0.9967369426185623</v>
      </c>
      <c r="Q81" s="17">
        <f t="shared" si="39"/>
        <v>0.9974075189821907</v>
      </c>
      <c r="R81" s="17">
        <f t="shared" si="40"/>
        <v>0.9941529210150744</v>
      </c>
      <c r="S81" s="17">
        <f t="shared" si="41"/>
        <v>0.9320480769230759</v>
      </c>
      <c r="T81" s="17">
        <f t="shared" si="42"/>
        <v>11.62151618818746</v>
      </c>
      <c r="U81" s="17">
        <f>PRODUCT(INDEX(vp12,1):INDEX(vp12,1+Dur))</f>
        <v>0.03966178276639014</v>
      </c>
      <c r="V81" s="17">
        <f t="shared" si="66"/>
        <v>0.0425533658063258</v>
      </c>
      <c r="W81" s="17">
        <f t="shared" si="43"/>
        <v>0.49453462958007804</v>
      </c>
      <c r="X81" s="17">
        <f t="shared" si="44"/>
        <v>0.001277888166507803</v>
      </c>
      <c r="Y81" s="17">
        <f>SUM(INDEX(aDt,1+Dur):INDEX(aDt,EndtDur))</f>
        <v>0.4121882794821949</v>
      </c>
      <c r="Z81" s="17">
        <f>SUM(INDEX(mCt,1+Dur):INDEX(mCt,EndtDur))</f>
        <v>0.026980935461639318</v>
      </c>
      <c r="AA81" s="17">
        <f t="shared" si="49"/>
        <v>0.06596764444919857</v>
      </c>
      <c r="AB81" s="17">
        <f>(mMt+aDtEnd)/SUM(INDEX(aDt,1+Dur):INDEX(aDt,IF(Dur&lt;EndtDur-7,7+Dur,EndtDur)))</f>
        <v>0.11330637125813266</v>
      </c>
      <c r="AC81" s="17">
        <f t="shared" si="50"/>
        <v>0.6389879942931849</v>
      </c>
      <c r="AD81" s="17">
        <f t="shared" si="51"/>
        <v>1.5649746300885476</v>
      </c>
      <c r="AE81" s="17">
        <f t="shared" si="52"/>
        <v>-0.001169300079369724</v>
      </c>
      <c r="AF81" s="22">
        <f>SUM(INDEX(dV,1):INDEX(dV,1+Dur))/EaDt</f>
        <v>0.6295724004247616</v>
      </c>
      <c r="AG81" s="17">
        <f t="shared" si="53"/>
        <v>1277.888166507803</v>
      </c>
      <c r="AH81" s="17">
        <f>SUM(INDEX(leNum,1+Dur):INDEX(leNum,EndtDur))</f>
        <v>26980.935461639314</v>
      </c>
      <c r="AI81" s="17">
        <f t="shared" si="54"/>
        <v>0.04127676483213603</v>
      </c>
      <c r="AJ81" s="17">
        <f>SUM(INDEX(leDen,1+Dur):INDEX(leDen,EndtDur))</f>
        <v>0.39982263109772914</v>
      </c>
      <c r="AK81" s="17">
        <f t="shared" si="55"/>
        <v>68007.88087546242</v>
      </c>
      <c r="AL81" s="17">
        <f t="shared" si="56"/>
        <v>658750.509580603</v>
      </c>
      <c r="AM81" s="17">
        <f t="shared" si="57"/>
        <v>1277.888166507803</v>
      </c>
      <c r="AN81" s="17">
        <f>SUM(INDEX(gtNum,1+Dur):INDEX(gtNum,EndtDur))</f>
        <v>26980.935461639314</v>
      </c>
      <c r="AO81" s="17">
        <f t="shared" si="58"/>
        <v>0.04127676483213603</v>
      </c>
      <c r="AP81" s="17">
        <f>SUM(INDEX(gtDen,1+Dur):INDEX(gtDen,EndtDur))</f>
        <v>0.39982263109772914</v>
      </c>
      <c r="AQ81" s="17">
        <f t="shared" si="59"/>
        <v>68007.88087546242</v>
      </c>
      <c r="AR81" s="17">
        <f t="shared" si="60"/>
        <v>658750.509580603</v>
      </c>
      <c r="AS81" s="17">
        <f t="shared" si="61"/>
        <v>2630.731540606055</v>
      </c>
      <c r="AT81" s="17">
        <f t="shared" si="62"/>
        <v>78.92194621818166</v>
      </c>
      <c r="AU81" s="17">
        <f t="shared" si="63"/>
        <v>-1169.3000793697238</v>
      </c>
      <c r="AV81" s="22">
        <f>SUM(INDEX(dGPAV,1):INDEX(dGPAV,1+Dur))/EaDt</f>
        <v>629572.400424762</v>
      </c>
      <c r="AW81" s="22">
        <v>0</v>
      </c>
      <c r="AX81" s="17">
        <f t="shared" si="64"/>
        <v>0</v>
      </c>
      <c r="AY81" s="17">
        <f t="shared" si="65"/>
        <v>-1277.888166507803</v>
      </c>
      <c r="AZ81" s="22">
        <f>SUM(INDEX(dGAAV,1):INDEX(dGAAV,1+Dur))/EaDt</f>
        <v>653354.4357582347</v>
      </c>
    </row>
    <row r="82" spans="1:52" ht="11.25">
      <c r="A82">
        <v>73</v>
      </c>
      <c r="B82" s="27">
        <v>0.03375</v>
      </c>
      <c r="C82" s="20">
        <f t="shared" si="45"/>
        <v>0.0028569676681116096</v>
      </c>
      <c r="D82" s="20">
        <f t="shared" si="46"/>
        <v>0.002865153318506766</v>
      </c>
      <c r="E82" s="20">
        <f t="shared" si="47"/>
        <v>0.0032737397821989145</v>
      </c>
      <c r="F82" s="20">
        <f t="shared" si="48"/>
        <v>0.0032737397821989145</v>
      </c>
      <c r="G82" s="20">
        <v>0</v>
      </c>
      <c r="H82" s="20">
        <v>0</v>
      </c>
      <c r="I82" s="20">
        <v>0</v>
      </c>
      <c r="J82" s="20">
        <v>0.03</v>
      </c>
      <c r="K82" s="20">
        <v>0.03</v>
      </c>
      <c r="L82" s="17">
        <f t="shared" si="34"/>
        <v>0.002865153318506766</v>
      </c>
      <c r="M82" s="17">
        <f t="shared" si="35"/>
        <v>0.9971430323318885</v>
      </c>
      <c r="N82" s="17">
        <f t="shared" si="36"/>
        <v>0.00285696766811161</v>
      </c>
      <c r="O82" s="17">
        <f t="shared" si="37"/>
        <v>0.003273739782198915</v>
      </c>
      <c r="P82" s="17">
        <f t="shared" si="38"/>
        <v>0.9967369426185623</v>
      </c>
      <c r="Q82" s="17">
        <f t="shared" si="39"/>
        <v>0.9971430323318884</v>
      </c>
      <c r="R82" s="17">
        <f t="shared" si="40"/>
        <v>0.9938892973998886</v>
      </c>
      <c r="S82" s="17">
        <f t="shared" si="41"/>
        <v>0.9290865384615383</v>
      </c>
      <c r="T82" s="17">
        <f t="shared" si="42"/>
        <v>11.604796727821316</v>
      </c>
      <c r="U82" s="17">
        <f>PRODUCT(INDEX(vp12,1):INDEX(vp12,1+Dur))</f>
        <v>0.03684922845963891</v>
      </c>
      <c r="V82" s="17">
        <f t="shared" si="66"/>
        <v>0.03966178276639014</v>
      </c>
      <c r="W82" s="17">
        <f t="shared" si="43"/>
        <v>0.46026692686696413</v>
      </c>
      <c r="X82" s="17">
        <f t="shared" si="44"/>
        <v>0.0013106769136063247</v>
      </c>
      <c r="Y82" s="17">
        <f>SUM(INDEX(aDt,1+Dur):INDEX(aDt,EndtDur))</f>
        <v>0.3696349136758691</v>
      </c>
      <c r="Z82" s="17">
        <f>SUM(INDEX(mCt,1+Dur):INDEX(mCt,EndtDur))</f>
        <v>0.025703047295131516</v>
      </c>
      <c r="AA82" s="17">
        <f t="shared" si="49"/>
        <v>0.07010485411890412</v>
      </c>
      <c r="AB82" s="17">
        <f>(mMt+aDtEnd)/SUM(INDEX(aDt,1+Dur):INDEX(aDt,IF(Dur&lt;EndtDur-7,7+Dur,EndtDur)))</f>
        <v>0.11702343505126171</v>
      </c>
      <c r="AC82" s="17">
        <f t="shared" si="50"/>
        <v>0.653354435758235</v>
      </c>
      <c r="AD82" s="17">
        <f t="shared" si="51"/>
        <v>1.530562808285634</v>
      </c>
      <c r="AE82" s="17">
        <f t="shared" si="52"/>
        <v>-0.0012094675958125227</v>
      </c>
      <c r="AF82" s="22">
        <f>SUM(INDEX(dV,1):INDEX(dV,1+Dur))/EaDt</f>
        <v>0.644803084861712</v>
      </c>
      <c r="AG82" s="17">
        <f t="shared" si="53"/>
        <v>1310.6769136063247</v>
      </c>
      <c r="AH82" s="17">
        <f>SUM(INDEX(leNum,1+Dur):INDEX(leNum,EndtDur))</f>
        <v>25703.047295131513</v>
      </c>
      <c r="AI82" s="17">
        <f t="shared" si="54"/>
        <v>0.03847192928339843</v>
      </c>
      <c r="AJ82" s="17">
        <f>SUM(INDEX(leDen,1+Dur):INDEX(leDen,EndtDur))</f>
        <v>0.3585458662655932</v>
      </c>
      <c r="AK82" s="17">
        <f t="shared" si="55"/>
        <v>72273.04548340627</v>
      </c>
      <c r="AL82" s="17">
        <f t="shared" si="56"/>
        <v>673561.273977562</v>
      </c>
      <c r="AM82" s="17">
        <f t="shared" si="57"/>
        <v>1310.6769136063247</v>
      </c>
      <c r="AN82" s="17">
        <f>SUM(INDEX(gtNum,1+Dur):INDEX(gtNum,EndtDur))</f>
        <v>25703.047295131513</v>
      </c>
      <c r="AO82" s="17">
        <f t="shared" si="58"/>
        <v>0.03847192928339843</v>
      </c>
      <c r="AP82" s="17">
        <f>SUM(INDEX(gtDen,1+Dur):INDEX(gtDen,EndtDur))</f>
        <v>0.3585458662655932</v>
      </c>
      <c r="AQ82" s="17">
        <f t="shared" si="59"/>
        <v>72273.04548340627</v>
      </c>
      <c r="AR82" s="17">
        <f t="shared" si="60"/>
        <v>673561.273977562</v>
      </c>
      <c r="AS82" s="17">
        <f t="shared" si="61"/>
        <v>2630.731540606055</v>
      </c>
      <c r="AT82" s="17">
        <f t="shared" si="62"/>
        <v>78.92194621818166</v>
      </c>
      <c r="AU82" s="17">
        <f t="shared" si="63"/>
        <v>-1209.4675958125226</v>
      </c>
      <c r="AV82" s="22">
        <f>SUM(INDEX(dGPAV,1):INDEX(dGPAV,1+Dur))/EaDt</f>
        <v>644803.0848617125</v>
      </c>
      <c r="AW82" s="22">
        <v>0</v>
      </c>
      <c r="AX82" s="17">
        <f t="shared" si="64"/>
        <v>0</v>
      </c>
      <c r="AY82" s="17">
        <f t="shared" si="65"/>
        <v>-1310.6769136063247</v>
      </c>
      <c r="AZ82" s="22">
        <f>SUM(INDEX(dGAAV,1):INDEX(dGAAV,1+Dur))/EaDt</f>
        <v>667653.7288654881</v>
      </c>
    </row>
    <row r="83" spans="1:52" ht="11.25">
      <c r="A83">
        <v>74</v>
      </c>
      <c r="B83" s="27">
        <v>0.03707</v>
      </c>
      <c r="C83" s="20">
        <f t="shared" si="45"/>
        <v>0.0031429305654695483</v>
      </c>
      <c r="D83" s="20">
        <f t="shared" si="46"/>
        <v>0.0031528397217992178</v>
      </c>
      <c r="E83" s="20">
        <f t="shared" si="47"/>
        <v>0.0032737397821989145</v>
      </c>
      <c r="F83" s="20">
        <f t="shared" si="48"/>
        <v>0.0032737397821989145</v>
      </c>
      <c r="G83" s="20">
        <v>0</v>
      </c>
      <c r="H83" s="20">
        <v>0</v>
      </c>
      <c r="I83" s="20">
        <v>0</v>
      </c>
      <c r="J83" s="20">
        <v>0.03</v>
      </c>
      <c r="K83" s="20">
        <v>0.03</v>
      </c>
      <c r="L83" s="17">
        <f t="shared" si="34"/>
        <v>0.0031528397217992178</v>
      </c>
      <c r="M83" s="17">
        <f t="shared" si="35"/>
        <v>0.9968570694345305</v>
      </c>
      <c r="N83" s="17">
        <f t="shared" si="36"/>
        <v>0.0031429305654695483</v>
      </c>
      <c r="O83" s="17">
        <f t="shared" si="37"/>
        <v>0.0032737397821989145</v>
      </c>
      <c r="P83" s="17">
        <f t="shared" si="38"/>
        <v>0.9967369426185623</v>
      </c>
      <c r="Q83" s="17">
        <f t="shared" si="39"/>
        <v>0.9968570694345305</v>
      </c>
      <c r="R83" s="17">
        <f t="shared" si="40"/>
        <v>0.9936042676158737</v>
      </c>
      <c r="S83" s="17">
        <f t="shared" si="41"/>
        <v>0.9258942307692296</v>
      </c>
      <c r="T83" s="17">
        <f t="shared" si="42"/>
        <v>11.586752662555947</v>
      </c>
      <c r="U83" s="17">
        <f>PRODUCT(INDEX(vp12,1):INDEX(vp12,1+Dur))</f>
        <v>0.03411848803907697</v>
      </c>
      <c r="V83" s="17">
        <f t="shared" si="66"/>
        <v>0.03684922845963891</v>
      </c>
      <c r="W83" s="17">
        <f t="shared" si="43"/>
        <v>0.4269628959678535</v>
      </c>
      <c r="X83" s="17">
        <f t="shared" si="44"/>
        <v>0.001337535991274005</v>
      </c>
      <c r="Y83" s="17">
        <f>SUM(INDEX(aDt,1+Dur):INDEX(aDt,EndtDur))</f>
        <v>0.329973130909479</v>
      </c>
      <c r="Z83" s="17">
        <f>SUM(INDEX(mCt,1+Dur):INDEX(mCt,EndtDur))</f>
        <v>0.024392370381525186</v>
      </c>
      <c r="AA83" s="17">
        <f t="shared" si="49"/>
        <v>0.07455917613377848</v>
      </c>
      <c r="AB83" s="17">
        <f>(mMt+aDtEnd)/SUM(INDEX(aDt,1+Dur):INDEX(aDt,IF(Dur&lt;EndtDur-7,7+Dur,EndtDur)))</f>
        <v>0.12092139119378842</v>
      </c>
      <c r="AC83" s="17">
        <f t="shared" si="50"/>
        <v>0.6676537288654882</v>
      </c>
      <c r="AD83" s="17">
        <f t="shared" si="51"/>
        <v>1.497782393426083</v>
      </c>
      <c r="AE83" s="17">
        <f t="shared" si="52"/>
        <v>-0.0012435037765449078</v>
      </c>
      <c r="AF83" s="22">
        <f>SUM(INDEX(dV,1):INDEX(dV,1+Dur))/EaDt</f>
        <v>0.6599645442440132</v>
      </c>
      <c r="AG83" s="17">
        <f t="shared" si="53"/>
        <v>1337.535991274005</v>
      </c>
      <c r="AH83" s="17">
        <f>SUM(INDEX(leNum,1+Dur):INDEX(leNum,EndtDur))</f>
        <v>24392.370381525187</v>
      </c>
      <c r="AI83" s="17">
        <f t="shared" si="54"/>
        <v>0.03574375160584974</v>
      </c>
      <c r="AJ83" s="17">
        <f>SUM(INDEX(leDen,1+Dur):INDEX(leDen,EndtDur))</f>
        <v>0.3200739369821947</v>
      </c>
      <c r="AK83" s="17">
        <f t="shared" si="55"/>
        <v>76865.13003482316</v>
      </c>
      <c r="AL83" s="17">
        <f t="shared" si="56"/>
        <v>688302.81326339</v>
      </c>
      <c r="AM83" s="17">
        <f t="shared" si="57"/>
        <v>1337.535991274005</v>
      </c>
      <c r="AN83" s="17">
        <f>SUM(INDEX(gtNum,1+Dur):INDEX(gtNum,EndtDur))</f>
        <v>24392.370381525187</v>
      </c>
      <c r="AO83" s="17">
        <f t="shared" si="58"/>
        <v>0.03574375160584974</v>
      </c>
      <c r="AP83" s="17">
        <f>SUM(INDEX(gtDen,1+Dur):INDEX(gtDen,EndtDur))</f>
        <v>0.3200739369821947</v>
      </c>
      <c r="AQ83" s="17">
        <f t="shared" si="59"/>
        <v>76865.13003482316</v>
      </c>
      <c r="AR83" s="17">
        <f t="shared" si="60"/>
        <v>688302.81326339</v>
      </c>
      <c r="AS83" s="17">
        <f t="shared" si="61"/>
        <v>2630.731540606055</v>
      </c>
      <c r="AT83" s="17">
        <f t="shared" si="62"/>
        <v>78.92194621818166</v>
      </c>
      <c r="AU83" s="17">
        <f t="shared" si="63"/>
        <v>-1243.5037765449079</v>
      </c>
      <c r="AV83" s="22">
        <f>SUM(INDEX(dGPAV,1):INDEX(dGPAV,1+Dur))/EaDt</f>
        <v>659964.5442440137</v>
      </c>
      <c r="AW83" s="22">
        <v>0</v>
      </c>
      <c r="AX83" s="17">
        <f t="shared" si="64"/>
        <v>0</v>
      </c>
      <c r="AY83" s="17">
        <f t="shared" si="65"/>
        <v>-1337.535991274005</v>
      </c>
      <c r="AZ83" s="22">
        <f>SUM(INDEX(dGAAV,1):INDEX(dGAAV,1+Dur))/EaDt</f>
        <v>681888.0358641348</v>
      </c>
    </row>
    <row r="84" spans="1:52" ht="11.25">
      <c r="A84">
        <v>75</v>
      </c>
      <c r="B84" s="27">
        <v>0.04071</v>
      </c>
      <c r="C84" s="20">
        <f t="shared" si="45"/>
        <v>0.0034574966686250486</v>
      </c>
      <c r="D84" s="20">
        <f t="shared" si="46"/>
        <v>0.0034694924271336833</v>
      </c>
      <c r="E84" s="20">
        <f t="shared" si="47"/>
        <v>0.0032737397821989145</v>
      </c>
      <c r="F84" s="20">
        <f t="shared" si="48"/>
        <v>0.0032737397821989145</v>
      </c>
      <c r="G84" s="20">
        <v>0</v>
      </c>
      <c r="H84" s="20">
        <v>0</v>
      </c>
      <c r="I84" s="20">
        <v>0</v>
      </c>
      <c r="J84" s="20">
        <v>0.03</v>
      </c>
      <c r="K84" s="20">
        <v>0.03</v>
      </c>
      <c r="L84" s="17">
        <f t="shared" si="34"/>
        <v>0.0034694924271336833</v>
      </c>
      <c r="M84" s="17">
        <f t="shared" si="35"/>
        <v>0.996542503331375</v>
      </c>
      <c r="N84" s="17">
        <f t="shared" si="36"/>
        <v>0.0034574966686250486</v>
      </c>
      <c r="O84" s="17">
        <f t="shared" si="37"/>
        <v>0.0032737397821989145</v>
      </c>
      <c r="P84" s="17">
        <f t="shared" si="38"/>
        <v>0.9967369426185623</v>
      </c>
      <c r="Q84" s="17">
        <f t="shared" si="39"/>
        <v>0.996542503331375</v>
      </c>
      <c r="R84" s="17">
        <f t="shared" si="40"/>
        <v>0.9932907279599631</v>
      </c>
      <c r="S84" s="17">
        <f t="shared" si="41"/>
        <v>0.9223942307692301</v>
      </c>
      <c r="T84" s="17">
        <f t="shared" si="42"/>
        <v>11.566943293946835</v>
      </c>
      <c r="U84" s="17">
        <f>PRODUCT(INDEX(vp12,1):INDEX(vp12,1+Dur))</f>
        <v>0.03147069652981358</v>
      </c>
      <c r="V84" s="17">
        <f t="shared" si="66"/>
        <v>0.03411848803907697</v>
      </c>
      <c r="W84" s="17">
        <f t="shared" si="43"/>
        <v>0.3946466164232067</v>
      </c>
      <c r="X84" s="17">
        <f t="shared" si="44"/>
        <v>0.0013600369544842289</v>
      </c>
      <c r="Y84" s="17">
        <f>SUM(INDEX(aDt,1+Dur):INDEX(aDt,EndtDur))</f>
        <v>0.29312390244984016</v>
      </c>
      <c r="Z84" s="17">
        <f>SUM(INDEX(mCt,1+Dur):INDEX(mCt,EndtDur))</f>
        <v>0.023054834390251182</v>
      </c>
      <c r="AA84" s="17">
        <f t="shared" si="49"/>
        <v>0.07936912889456815</v>
      </c>
      <c r="AB84" s="17">
        <f>(mMt+aDtEnd)/SUM(INDEX(aDt,1+Dur):INDEX(aDt,IF(Dur&lt;EndtDur-7,7+Dur,EndtDur)))</f>
        <v>0.12504454546357655</v>
      </c>
      <c r="AC84" s="17">
        <f t="shared" si="50"/>
        <v>0.6818880358641352</v>
      </c>
      <c r="AD84" s="17">
        <f t="shared" si="51"/>
        <v>1.4665164182456019</v>
      </c>
      <c r="AE84" s="17">
        <f t="shared" si="52"/>
        <v>-0.0012729730693601044</v>
      </c>
      <c r="AF84" s="22">
        <f>SUM(INDEX(dV,1):INDEX(dV,1+Dur))/EaDt</f>
        <v>0.6750412822772686</v>
      </c>
      <c r="AG84" s="17">
        <f t="shared" si="53"/>
        <v>1360.0369544842288</v>
      </c>
      <c r="AH84" s="17">
        <f>SUM(INDEX(leNum,1+Dur):INDEX(leNum,EndtDur))</f>
        <v>23054.834390251184</v>
      </c>
      <c r="AI84" s="17">
        <f t="shared" si="54"/>
        <v>0.03309493339790466</v>
      </c>
      <c r="AJ84" s="17">
        <f>SUM(INDEX(leDen,1+Dur):INDEX(leDen,EndtDur))</f>
        <v>0.2843301853763451</v>
      </c>
      <c r="AK84" s="17">
        <f t="shared" si="55"/>
        <v>81823.84422120426</v>
      </c>
      <c r="AL84" s="17">
        <f t="shared" si="56"/>
        <v>702977.3565609643</v>
      </c>
      <c r="AM84" s="17">
        <f t="shared" si="57"/>
        <v>1360.0369544842288</v>
      </c>
      <c r="AN84" s="17">
        <f>SUM(INDEX(gtNum,1+Dur):INDEX(gtNum,EndtDur))</f>
        <v>23054.834390251184</v>
      </c>
      <c r="AO84" s="17">
        <f t="shared" si="58"/>
        <v>0.03309493339790466</v>
      </c>
      <c r="AP84" s="17">
        <f>SUM(INDEX(gtDen,1+Dur):INDEX(gtDen,EndtDur))</f>
        <v>0.2843301853763451</v>
      </c>
      <c r="AQ84" s="17">
        <f t="shared" si="59"/>
        <v>81823.84422120426</v>
      </c>
      <c r="AR84" s="17">
        <f t="shared" si="60"/>
        <v>702977.3565609643</v>
      </c>
      <c r="AS84" s="17">
        <f t="shared" si="61"/>
        <v>2630.731540606055</v>
      </c>
      <c r="AT84" s="17">
        <f t="shared" si="62"/>
        <v>78.92194621818166</v>
      </c>
      <c r="AU84" s="17">
        <f t="shared" si="63"/>
        <v>-1272.9730693601043</v>
      </c>
      <c r="AV84" s="22">
        <f>SUM(INDEX(dGPAV,1):INDEX(dGPAV,1+Dur))/EaDt</f>
        <v>675041.2822772692</v>
      </c>
      <c r="AW84" s="22">
        <v>0</v>
      </c>
      <c r="AX84" s="17">
        <f t="shared" si="64"/>
        <v>0</v>
      </c>
      <c r="AY84" s="17">
        <f t="shared" si="65"/>
        <v>-1360.0369544842288</v>
      </c>
      <c r="AZ84" s="22">
        <f>SUM(INDEX(dGAAV,1):INDEX(dGAAV,1+Dur))/EaDt</f>
        <v>696042.8035135611</v>
      </c>
    </row>
    <row r="85" spans="1:52" ht="11.25">
      <c r="A85">
        <v>76</v>
      </c>
      <c r="B85" s="27">
        <v>0.04477</v>
      </c>
      <c r="C85" s="20">
        <f t="shared" si="45"/>
        <v>0.003809652275035269</v>
      </c>
      <c r="D85" s="20">
        <f t="shared" si="46"/>
        <v>0.0038242212281372804</v>
      </c>
      <c r="E85" s="20">
        <f t="shared" si="47"/>
        <v>0.0032737397821989145</v>
      </c>
      <c r="F85" s="20">
        <f t="shared" si="48"/>
        <v>0.0032737397821989145</v>
      </c>
      <c r="G85" s="20">
        <v>0</v>
      </c>
      <c r="H85" s="20">
        <v>0</v>
      </c>
      <c r="I85" s="20">
        <v>0</v>
      </c>
      <c r="J85" s="20">
        <v>0.03</v>
      </c>
      <c r="K85" s="20">
        <v>0.03</v>
      </c>
      <c r="L85" s="17">
        <f t="shared" si="34"/>
        <v>0.0038242212281372804</v>
      </c>
      <c r="M85" s="17">
        <f t="shared" si="35"/>
        <v>0.9961903477249648</v>
      </c>
      <c r="N85" s="17">
        <f t="shared" si="36"/>
        <v>0.0038096522750352695</v>
      </c>
      <c r="O85" s="17">
        <f t="shared" si="37"/>
        <v>0.003273739782198915</v>
      </c>
      <c r="P85" s="17">
        <f t="shared" si="38"/>
        <v>0.9967369426185623</v>
      </c>
      <c r="Q85" s="17">
        <f t="shared" si="39"/>
        <v>0.9961903477249647</v>
      </c>
      <c r="R85" s="17">
        <f t="shared" si="40"/>
        <v>0.9929397214575038</v>
      </c>
      <c r="S85" s="17">
        <f t="shared" si="41"/>
        <v>0.9184903846153838</v>
      </c>
      <c r="T85" s="17">
        <f t="shared" si="42"/>
        <v>11.54481581626063</v>
      </c>
      <c r="U85" s="17">
        <f>PRODUCT(INDEX(vp12,1):INDEX(vp12,1+Dur))</f>
        <v>0.0289055321597825</v>
      </c>
      <c r="V85" s="17">
        <f t="shared" si="66"/>
        <v>0.03147069652981358</v>
      </c>
      <c r="W85" s="17">
        <f t="shared" si="43"/>
        <v>0.36332339504613037</v>
      </c>
      <c r="X85" s="17">
        <f t="shared" si="44"/>
        <v>0.001379619283976785</v>
      </c>
      <c r="Y85" s="17">
        <f>SUM(INDEX(aDt,1+Dur):INDEX(aDt,EndtDur))</f>
        <v>0.2590054144107632</v>
      </c>
      <c r="Z85" s="17">
        <f>SUM(INDEX(mCt,1+Dur):INDEX(mCt,EndtDur))</f>
        <v>0.021694797435766956</v>
      </c>
      <c r="AA85" s="17">
        <f t="shared" si="49"/>
        <v>0.0845733356230011</v>
      </c>
      <c r="AB85" s="17">
        <f>(mMt+aDtEnd)/SUM(INDEX(aDt,1+Dur):INDEX(aDt,IF(Dur&lt;EndtDur-7,7+Dur,EndtDur)))</f>
        <v>0.12943750862444664</v>
      </c>
      <c r="AC85" s="17">
        <f t="shared" si="50"/>
        <v>0.6960428035135615</v>
      </c>
      <c r="AD85" s="17">
        <f t="shared" si="51"/>
        <v>1.4366932535644215</v>
      </c>
      <c r="AE85" s="17">
        <f t="shared" si="52"/>
        <v>-0.0012993120586299374</v>
      </c>
      <c r="AF85" s="22">
        <f>SUM(INDEX(dV,1):INDEX(dV,1+Dur))/EaDt</f>
        <v>0.6899961976401227</v>
      </c>
      <c r="AG85" s="17">
        <f t="shared" si="53"/>
        <v>1379.6192839767848</v>
      </c>
      <c r="AH85" s="17">
        <f>SUM(INDEX(leNum,1+Dur):INDEX(leNum,EndtDur))</f>
        <v>21694.797435766955</v>
      </c>
      <c r="AI85" s="17">
        <f t="shared" si="54"/>
        <v>0.030526575633919174</v>
      </c>
      <c r="AJ85" s="17">
        <f>SUM(INDEX(leDen,1+Dur):INDEX(leDen,EndtDur))</f>
        <v>0.2512352519784403</v>
      </c>
      <c r="AK85" s="17">
        <f t="shared" si="55"/>
        <v>87189.00579690834</v>
      </c>
      <c r="AL85" s="17">
        <f t="shared" si="56"/>
        <v>717569.9005294449</v>
      </c>
      <c r="AM85" s="17">
        <f t="shared" si="57"/>
        <v>1379.6192839767848</v>
      </c>
      <c r="AN85" s="17">
        <f>SUM(INDEX(gtNum,1+Dur):INDEX(gtNum,EndtDur))</f>
        <v>21694.797435766955</v>
      </c>
      <c r="AO85" s="17">
        <f t="shared" si="58"/>
        <v>0.030526575633919174</v>
      </c>
      <c r="AP85" s="17">
        <f>SUM(INDEX(gtDen,1+Dur):INDEX(gtDen,EndtDur))</f>
        <v>0.2512352519784403</v>
      </c>
      <c r="AQ85" s="17">
        <f t="shared" si="59"/>
        <v>87189.00579690834</v>
      </c>
      <c r="AR85" s="17">
        <f t="shared" si="60"/>
        <v>717569.9005294449</v>
      </c>
      <c r="AS85" s="17">
        <f t="shared" si="61"/>
        <v>2630.731540606055</v>
      </c>
      <c r="AT85" s="17">
        <f t="shared" si="62"/>
        <v>78.92194621818166</v>
      </c>
      <c r="AU85" s="17">
        <f t="shared" si="63"/>
        <v>-1299.3120586299374</v>
      </c>
      <c r="AV85" s="22">
        <f>SUM(INDEX(dGPAV,1):INDEX(dGPAV,1+Dur))/EaDt</f>
        <v>689996.1976401233</v>
      </c>
      <c r="AW85" s="22">
        <v>0</v>
      </c>
      <c r="AX85" s="17">
        <f t="shared" si="64"/>
        <v>0</v>
      </c>
      <c r="AY85" s="17">
        <f t="shared" si="65"/>
        <v>-1379.6192839767848</v>
      </c>
      <c r="AZ85" s="22">
        <f>SUM(INDEX(dGAAV,1):INDEX(dGAAV,1+Dur))/EaDt</f>
        <v>710083.1925079356</v>
      </c>
    </row>
    <row r="86" spans="1:52" ht="11.25">
      <c r="A86">
        <v>77</v>
      </c>
      <c r="B86" s="27">
        <v>0.04945</v>
      </c>
      <c r="C86" s="20">
        <f t="shared" si="45"/>
        <v>0.004217291689147307</v>
      </c>
      <c r="D86" s="20">
        <f t="shared" si="46"/>
        <v>0.004235152562852897</v>
      </c>
      <c r="E86" s="20">
        <f t="shared" si="47"/>
        <v>0.0032737397821989145</v>
      </c>
      <c r="F86" s="20">
        <f t="shared" si="48"/>
        <v>0.0032737397821989145</v>
      </c>
      <c r="G86" s="20">
        <v>0</v>
      </c>
      <c r="H86" s="20">
        <v>0</v>
      </c>
      <c r="I86" s="20">
        <v>0</v>
      </c>
      <c r="J86" s="20">
        <v>0.03</v>
      </c>
      <c r="K86" s="20">
        <v>0.03</v>
      </c>
      <c r="L86" s="17">
        <f t="shared" si="34"/>
        <v>0.004235152562852897</v>
      </c>
      <c r="M86" s="17">
        <f t="shared" si="35"/>
        <v>0.9957827083108526</v>
      </c>
      <c r="N86" s="17">
        <f t="shared" si="36"/>
        <v>0.004217291689147306</v>
      </c>
      <c r="O86" s="17">
        <f t="shared" si="37"/>
        <v>0.003273739782198914</v>
      </c>
      <c r="P86" s="17">
        <f t="shared" si="38"/>
        <v>0.9967369426185623</v>
      </c>
      <c r="Q86" s="17">
        <f t="shared" si="39"/>
        <v>0.9957827083108527</v>
      </c>
      <c r="R86" s="17">
        <f t="shared" si="40"/>
        <v>0.9925334121941909</v>
      </c>
      <c r="S86" s="17">
        <f t="shared" si="41"/>
        <v>0.913990384615384</v>
      </c>
      <c r="T86" s="17">
        <f t="shared" si="42"/>
        <v>11.51926658087371</v>
      </c>
      <c r="U86" s="17">
        <f>PRODUCT(INDEX(vp12,1):INDEX(vp12,1+Dur))</f>
        <v>0.02641937845623196</v>
      </c>
      <c r="V86" s="17">
        <f t="shared" si="66"/>
        <v>0.0289055321597825</v>
      </c>
      <c r="W86" s="17">
        <f t="shared" si="43"/>
        <v>0.3329705306105528</v>
      </c>
      <c r="X86" s="17">
        <f t="shared" si="44"/>
        <v>0.0013996517558405334</v>
      </c>
      <c r="Y86" s="17">
        <f>SUM(INDEX(aDt,1+Dur):INDEX(aDt,EndtDur))</f>
        <v>0.22753471788094962</v>
      </c>
      <c r="Z86" s="17">
        <f>SUM(INDEX(mCt,1+Dur):INDEX(mCt,EndtDur))</f>
        <v>0.02031517815179017</v>
      </c>
      <c r="AA86" s="17">
        <f t="shared" si="49"/>
        <v>0.09020747580111449</v>
      </c>
      <c r="AB86" s="17">
        <f>(mMt+aDtEnd)/SUM(INDEX(aDt,1+Dur):INDEX(aDt,IF(Dur&lt;EndtDur-7,7+Dur,EndtDur)))</f>
        <v>0.1341359252430872</v>
      </c>
      <c r="AC86" s="17">
        <f t="shared" si="50"/>
        <v>0.7100831925079361</v>
      </c>
      <c r="AD86" s="17">
        <f t="shared" si="51"/>
        <v>1.4082856918048003</v>
      </c>
      <c r="AE86" s="17">
        <f t="shared" si="52"/>
        <v>-0.0013258903415443132</v>
      </c>
      <c r="AF86" s="22">
        <f>SUM(INDEX(dV,1):INDEX(dV,1+Dur))/EaDt</f>
        <v>0.7047409147158789</v>
      </c>
      <c r="AG86" s="17">
        <f t="shared" si="53"/>
        <v>1399.6517558405335</v>
      </c>
      <c r="AH86" s="17">
        <f>SUM(INDEX(leNum,1+Dur):INDEX(leNum,EndtDur))</f>
        <v>20315.17815179017</v>
      </c>
      <c r="AI86" s="17">
        <f t="shared" si="54"/>
        <v>0.028038366194989024</v>
      </c>
      <c r="AJ86" s="17">
        <f>SUM(INDEX(leDen,1+Dur):INDEX(leDen,EndtDur))</f>
        <v>0.2207086763445211</v>
      </c>
      <c r="AK86" s="17">
        <f t="shared" si="55"/>
        <v>92997.39773310773</v>
      </c>
      <c r="AL86" s="17">
        <f t="shared" si="56"/>
        <v>732044.528358697</v>
      </c>
      <c r="AM86" s="17">
        <f t="shared" si="57"/>
        <v>1399.6517558405335</v>
      </c>
      <c r="AN86" s="17">
        <f>SUM(INDEX(gtNum,1+Dur):INDEX(gtNum,EndtDur))</f>
        <v>20315.17815179017</v>
      </c>
      <c r="AO86" s="17">
        <f t="shared" si="58"/>
        <v>0.028038366194989024</v>
      </c>
      <c r="AP86" s="17">
        <f>SUM(INDEX(gtDen,1+Dur):INDEX(gtDen,EndtDur))</f>
        <v>0.2207086763445211</v>
      </c>
      <c r="AQ86" s="17">
        <f t="shared" si="59"/>
        <v>92997.39773310773</v>
      </c>
      <c r="AR86" s="17">
        <f t="shared" si="60"/>
        <v>732044.528358697</v>
      </c>
      <c r="AS86" s="17">
        <f t="shared" si="61"/>
        <v>2630.731540606055</v>
      </c>
      <c r="AT86" s="17">
        <f t="shared" si="62"/>
        <v>78.92194621818166</v>
      </c>
      <c r="AU86" s="17">
        <f t="shared" si="63"/>
        <v>-1325.8903415443133</v>
      </c>
      <c r="AV86" s="22">
        <f>SUM(INDEX(dGPAV,1):INDEX(dGPAV,1+Dur))/EaDt</f>
        <v>704740.9147158796</v>
      </c>
      <c r="AW86" s="22">
        <v>0</v>
      </c>
      <c r="AX86" s="17">
        <f t="shared" si="64"/>
        <v>0</v>
      </c>
      <c r="AY86" s="17">
        <f t="shared" si="65"/>
        <v>-1399.6517558405335</v>
      </c>
      <c r="AZ86" s="22">
        <f>SUM(INDEX(dGAAV,1):INDEX(dGAAV,1+Dur))/EaDt</f>
        <v>723926.2207853777</v>
      </c>
    </row>
    <row r="87" spans="1:52" ht="11.25">
      <c r="A87">
        <v>78</v>
      </c>
      <c r="B87" s="27">
        <v>0.05481</v>
      </c>
      <c r="C87" s="20">
        <f t="shared" si="45"/>
        <v>0.004686427062348564</v>
      </c>
      <c r="D87" s="20">
        <f t="shared" si="46"/>
        <v>0.004708493071702672</v>
      </c>
      <c r="E87" s="20">
        <f t="shared" si="47"/>
        <v>0.0032737397821989145</v>
      </c>
      <c r="F87" s="20">
        <f t="shared" si="48"/>
        <v>0.0032737397821989145</v>
      </c>
      <c r="G87" s="20">
        <v>0</v>
      </c>
      <c r="H87" s="20">
        <v>0</v>
      </c>
      <c r="I87" s="20">
        <v>0</v>
      </c>
      <c r="J87" s="20">
        <v>0.03</v>
      </c>
      <c r="K87" s="20">
        <v>0.03</v>
      </c>
      <c r="L87" s="17">
        <f t="shared" si="34"/>
        <v>0.004708493071702672</v>
      </c>
      <c r="M87" s="17">
        <f t="shared" si="35"/>
        <v>0.9953135729376513</v>
      </c>
      <c r="N87" s="17">
        <f t="shared" si="36"/>
        <v>0.004686427062348563</v>
      </c>
      <c r="O87" s="17">
        <f t="shared" si="37"/>
        <v>0.003273739782198914</v>
      </c>
      <c r="P87" s="17">
        <f t="shared" si="38"/>
        <v>0.9967369426185623</v>
      </c>
      <c r="Q87" s="17">
        <f t="shared" si="39"/>
        <v>0.9953135729376514</v>
      </c>
      <c r="R87" s="17">
        <f t="shared" si="40"/>
        <v>0.9920658076366321</v>
      </c>
      <c r="S87" s="17">
        <f t="shared" si="41"/>
        <v>0.9088365384615384</v>
      </c>
      <c r="T87" s="17">
        <f t="shared" si="42"/>
        <v>11.489948486674272</v>
      </c>
      <c r="U87" s="17">
        <f>PRODUCT(INDEX(vp12,1):INDEX(vp12,1+Dur))</f>
        <v>0.024010896464467198</v>
      </c>
      <c r="V87" s="17">
        <f t="shared" si="66"/>
        <v>0.02641937845623196</v>
      </c>
      <c r="W87" s="17">
        <f t="shared" si="43"/>
        <v>0.3035572975120573</v>
      </c>
      <c r="X87" s="17">
        <f t="shared" si="44"/>
        <v>0.001417957111428763</v>
      </c>
      <c r="Y87" s="17">
        <f>SUM(INDEX(aDt,1+Dur):INDEX(aDt,EndtDur))</f>
        <v>0.1986291857211671</v>
      </c>
      <c r="Z87" s="17">
        <f>SUM(INDEX(mCt,1+Dur):INDEX(mCt,EndtDur))</f>
        <v>0.018915526395949633</v>
      </c>
      <c r="AA87" s="17">
        <f t="shared" si="49"/>
        <v>0.09628837137844888</v>
      </c>
      <c r="AB87" s="17">
        <f>(mMt+aDtEnd)/SUM(INDEX(aDt,1+Dur):INDEX(aDt,IF(Dur&lt;EndtDur-7,7+Dur,EndtDur)))</f>
        <v>0.13914635982676987</v>
      </c>
      <c r="AC87" s="17">
        <f t="shared" si="50"/>
        <v>0.7239262207853779</v>
      </c>
      <c r="AD87" s="17">
        <f t="shared" si="51"/>
        <v>1.3813562367103007</v>
      </c>
      <c r="AE87" s="17">
        <f t="shared" si="52"/>
        <v>-0.001350539888006386</v>
      </c>
      <c r="AF87" s="22">
        <f>SUM(INDEX(dV,1):INDEX(dV,1+Dur))/EaDt</f>
        <v>0.719185019893704</v>
      </c>
      <c r="AG87" s="17">
        <f t="shared" si="53"/>
        <v>1417.957111428763</v>
      </c>
      <c r="AH87" s="17">
        <f>SUM(INDEX(leNum,1+Dur):INDEX(leNum,EndtDur))</f>
        <v>18915.526395949637</v>
      </c>
      <c r="AI87" s="17">
        <f t="shared" si="54"/>
        <v>0.025626797102545</v>
      </c>
      <c r="AJ87" s="17">
        <f>SUM(INDEX(leDen,1+Dur):INDEX(leDen,EndtDur))</f>
        <v>0.1926703101495321</v>
      </c>
      <c r="AK87" s="17">
        <f t="shared" si="55"/>
        <v>99266.36224582364</v>
      </c>
      <c r="AL87" s="17">
        <f t="shared" si="56"/>
        <v>746315.6915313178</v>
      </c>
      <c r="AM87" s="17">
        <f t="shared" si="57"/>
        <v>1417.957111428763</v>
      </c>
      <c r="AN87" s="17">
        <f>SUM(INDEX(gtNum,1+Dur):INDEX(gtNum,EndtDur))</f>
        <v>18915.526395949637</v>
      </c>
      <c r="AO87" s="17">
        <f t="shared" si="58"/>
        <v>0.025626797102545</v>
      </c>
      <c r="AP87" s="17">
        <f>SUM(INDEX(gtDen,1+Dur):INDEX(gtDen,EndtDur))</f>
        <v>0.1926703101495321</v>
      </c>
      <c r="AQ87" s="17">
        <f t="shared" si="59"/>
        <v>99266.36224582364</v>
      </c>
      <c r="AR87" s="17">
        <f t="shared" si="60"/>
        <v>746315.6915313178</v>
      </c>
      <c r="AS87" s="17">
        <f t="shared" si="61"/>
        <v>2630.731540606055</v>
      </c>
      <c r="AT87" s="17">
        <f t="shared" si="62"/>
        <v>78.92194621818166</v>
      </c>
      <c r="AU87" s="17">
        <f t="shared" si="63"/>
        <v>-1350.539888006386</v>
      </c>
      <c r="AV87" s="22">
        <f>SUM(INDEX(dGPAV,1):INDEX(dGPAV,1+Dur))/EaDt</f>
        <v>719185.0198937048</v>
      </c>
      <c r="AW87" s="22">
        <v>0</v>
      </c>
      <c r="AX87" s="17">
        <f t="shared" si="64"/>
        <v>0</v>
      </c>
      <c r="AY87" s="17">
        <f t="shared" si="65"/>
        <v>-1417.957111428763</v>
      </c>
      <c r="AZ87" s="22">
        <f>SUM(INDEX(dGAAV,1):INDEX(dGAAV,1+Dur))/EaDt</f>
        <v>737486.98704752</v>
      </c>
    </row>
    <row r="88" spans="1:52" ht="11.25">
      <c r="A88">
        <v>79</v>
      </c>
      <c r="B88" s="27">
        <v>0.06076</v>
      </c>
      <c r="C88" s="20">
        <f t="shared" si="45"/>
        <v>0.005210067055035128</v>
      </c>
      <c r="D88" s="20">
        <f t="shared" si="46"/>
        <v>0.0052373540206737965</v>
      </c>
      <c r="E88" s="20">
        <f t="shared" si="47"/>
        <v>0.0032737397821989145</v>
      </c>
      <c r="F88" s="20">
        <f t="shared" si="48"/>
        <v>0.0032737397821989145</v>
      </c>
      <c r="G88" s="20">
        <v>0</v>
      </c>
      <c r="H88" s="20">
        <v>0</v>
      </c>
      <c r="I88" s="20">
        <v>0</v>
      </c>
      <c r="J88" s="20">
        <v>0.03</v>
      </c>
      <c r="K88" s="20">
        <v>0.03</v>
      </c>
      <c r="L88" s="17">
        <f t="shared" si="34"/>
        <v>0.0052373540206737965</v>
      </c>
      <c r="M88" s="17">
        <f t="shared" si="35"/>
        <v>0.9947899329449649</v>
      </c>
      <c r="N88" s="17">
        <f t="shared" si="36"/>
        <v>0.005210067055035128</v>
      </c>
      <c r="O88" s="17">
        <f t="shared" si="37"/>
        <v>0.0032737397821989145</v>
      </c>
      <c r="P88" s="17">
        <f t="shared" si="38"/>
        <v>0.9967369426185623</v>
      </c>
      <c r="Q88" s="17">
        <f t="shared" si="39"/>
        <v>0.9947899329449649</v>
      </c>
      <c r="R88" s="17">
        <f t="shared" si="40"/>
        <v>0.9915438763112888</v>
      </c>
      <c r="S88" s="17">
        <f t="shared" si="41"/>
        <v>0.9031153846153839</v>
      </c>
      <c r="T88" s="17">
        <f t="shared" si="42"/>
        <v>11.4573318640024</v>
      </c>
      <c r="U88" s="17">
        <f>PRODUCT(INDEX(vp12,1):INDEX(vp12,1+Dur))</f>
        <v>0.021684609995467456</v>
      </c>
      <c r="V88" s="17">
        <f t="shared" si="66"/>
        <v>0.024010896464467198</v>
      </c>
      <c r="W88" s="17">
        <f t="shared" si="43"/>
        <v>0.2751008091456026</v>
      </c>
      <c r="X88" s="17">
        <f t="shared" si="44"/>
        <v>0.0014286167430776816</v>
      </c>
      <c r="Y88" s="17">
        <f>SUM(INDEX(aDt,1+Dur):INDEX(aDt,EndtDur))</f>
        <v>0.17220980726493515</v>
      </c>
      <c r="Z88" s="17">
        <f>SUM(INDEX(mCt,1+Dur):INDEX(mCt,EndtDur))</f>
        <v>0.01749756928452087</v>
      </c>
      <c r="AA88" s="17">
        <f t="shared" si="49"/>
        <v>0.10282645321498753</v>
      </c>
      <c r="AB88" s="17">
        <f>(mMt+aDtEnd)/SUM(INDEX(aDt,1+Dur):INDEX(aDt,IF(Dur&lt;EndtDur-7,7+Dur,EndtDur)))</f>
        <v>0.1444703681801228</v>
      </c>
      <c r="AC88" s="17">
        <f t="shared" si="50"/>
        <v>0.7374869870475204</v>
      </c>
      <c r="AD88" s="17">
        <f t="shared" si="51"/>
        <v>1.3559561288036184</v>
      </c>
      <c r="AE88" s="17">
        <f t="shared" si="52"/>
        <v>-0.0013673455071098004</v>
      </c>
      <c r="AF88" s="22">
        <f>SUM(INDEX(dV,1):INDEX(dV,1+Dur))/EaDt</f>
        <v>0.7332818781466367</v>
      </c>
      <c r="AG88" s="17">
        <f t="shared" si="53"/>
        <v>1428.6167430776816</v>
      </c>
      <c r="AH88" s="17">
        <f>SUM(INDEX(leNum,1+Dur):INDEX(leNum,EndtDur))</f>
        <v>17497.569284520872</v>
      </c>
      <c r="AI88" s="17">
        <f t="shared" si="54"/>
        <v>0.02329056957053318</v>
      </c>
      <c r="AJ88" s="17">
        <f>SUM(INDEX(leDen,1+Dur):INDEX(leDen,EndtDur))</f>
        <v>0.16704351304698706</v>
      </c>
      <c r="AK88" s="17">
        <f t="shared" si="55"/>
        <v>106006.65279895626</v>
      </c>
      <c r="AL88" s="17">
        <f t="shared" si="56"/>
        <v>760295.8629355882</v>
      </c>
      <c r="AM88" s="17">
        <f t="shared" si="57"/>
        <v>1428.6167430776816</v>
      </c>
      <c r="AN88" s="17">
        <f>SUM(INDEX(gtNum,1+Dur):INDEX(gtNum,EndtDur))</f>
        <v>17497.569284520872</v>
      </c>
      <c r="AO88" s="17">
        <f t="shared" si="58"/>
        <v>0.02329056957053318</v>
      </c>
      <c r="AP88" s="17">
        <f>SUM(INDEX(gtDen,1+Dur):INDEX(gtDen,EndtDur))</f>
        <v>0.16704351304698706</v>
      </c>
      <c r="AQ88" s="17">
        <f t="shared" si="59"/>
        <v>106006.65279895626</v>
      </c>
      <c r="AR88" s="17">
        <f t="shared" si="60"/>
        <v>760295.8629355882</v>
      </c>
      <c r="AS88" s="17">
        <f t="shared" si="61"/>
        <v>2630.731540606055</v>
      </c>
      <c r="AT88" s="17">
        <f t="shared" si="62"/>
        <v>78.92194621818166</v>
      </c>
      <c r="AU88" s="17">
        <f t="shared" si="63"/>
        <v>-1367.3455071098003</v>
      </c>
      <c r="AV88" s="22">
        <f>SUM(INDEX(dGPAV,1):INDEX(dGPAV,1+Dur))/EaDt</f>
        <v>733281.8781466376</v>
      </c>
      <c r="AW88" s="22">
        <v>0</v>
      </c>
      <c r="AX88" s="17">
        <f t="shared" si="64"/>
        <v>0</v>
      </c>
      <c r="AY88" s="17">
        <f t="shared" si="65"/>
        <v>-1428.6167430776816</v>
      </c>
      <c r="AZ88" s="22">
        <f>SUM(INDEX(dGAAV,1):INDEX(dGAAV,1+Dur))/EaDt</f>
        <v>750721.6846516889</v>
      </c>
    </row>
    <row r="89" spans="1:52" ht="11.25">
      <c r="A89">
        <v>80</v>
      </c>
      <c r="B89" s="27">
        <v>0.06746</v>
      </c>
      <c r="C89" s="20">
        <f t="shared" si="45"/>
        <v>0.005803364456834714</v>
      </c>
      <c r="D89" s="20">
        <f t="shared" si="46"/>
        <v>0.005837240088490269</v>
      </c>
      <c r="E89" s="20">
        <f t="shared" si="47"/>
        <v>0.0032737397821989145</v>
      </c>
      <c r="F89" s="20">
        <f t="shared" si="48"/>
        <v>0.0032737397821989145</v>
      </c>
      <c r="G89" s="20">
        <v>0</v>
      </c>
      <c r="H89" s="20">
        <v>0</v>
      </c>
      <c r="I89" s="20">
        <v>0</v>
      </c>
      <c r="J89" s="20">
        <v>0.03</v>
      </c>
      <c r="K89" s="20">
        <v>0.03</v>
      </c>
      <c r="L89" s="17">
        <f t="shared" si="34"/>
        <v>0.005837240088490269</v>
      </c>
      <c r="M89" s="17">
        <f t="shared" si="35"/>
        <v>0.9941966355431653</v>
      </c>
      <c r="N89" s="17">
        <f t="shared" si="36"/>
        <v>0.005803364456834714</v>
      </c>
      <c r="O89" s="17">
        <f t="shared" si="37"/>
        <v>0.0032737397821989145</v>
      </c>
      <c r="P89" s="17">
        <f t="shared" si="38"/>
        <v>0.9967369426185623</v>
      </c>
      <c r="Q89" s="17">
        <f t="shared" si="39"/>
        <v>0.9941966355431653</v>
      </c>
      <c r="R89" s="17">
        <f t="shared" si="40"/>
        <v>0.9909525148729557</v>
      </c>
      <c r="S89" s="17">
        <f t="shared" si="41"/>
        <v>0.8966730769230772</v>
      </c>
      <c r="T89" s="17">
        <f t="shared" si="42"/>
        <v>11.42051317310957</v>
      </c>
      <c r="U89" s="17">
        <f>PRODUCT(INDEX(vp12,1):INDEX(vp12,1+Dur))</f>
        <v>0.019444005966512717</v>
      </c>
      <c r="V89" s="17">
        <f t="shared" si="66"/>
        <v>0.021684609995467456</v>
      </c>
      <c r="W89" s="17">
        <f t="shared" si="43"/>
        <v>0.24764937410697954</v>
      </c>
      <c r="X89" s="17">
        <f t="shared" si="44"/>
        <v>0.0014325099107665375</v>
      </c>
      <c r="Y89" s="17">
        <f>SUM(INDEX(aDt,1+Dur):INDEX(aDt,EndtDur))</f>
        <v>0.14819891080046793</v>
      </c>
      <c r="Z89" s="17">
        <f>SUM(INDEX(mCt,1+Dur):INDEX(mCt,EndtDur))</f>
        <v>0.01606895254144319</v>
      </c>
      <c r="AA89" s="17">
        <f t="shared" si="49"/>
        <v>0.1098463332752159</v>
      </c>
      <c r="AB89" s="17">
        <f>(mMt+aDtEnd)/SUM(INDEX(aDt,1+Dur):INDEX(aDt,IF(Dur&lt;EndtDur-7,7+Dur,EndtDur)))</f>
        <v>0.15013201659901124</v>
      </c>
      <c r="AC89" s="17">
        <f t="shared" si="50"/>
        <v>0.7507216846516894</v>
      </c>
      <c r="AD89" s="17">
        <f t="shared" si="51"/>
        <v>1.3320515717671957</v>
      </c>
      <c r="AE89" s="17">
        <f t="shared" si="52"/>
        <v>-0.0013771749149295446</v>
      </c>
      <c r="AF89" s="22">
        <f>SUM(INDEX(dV,1):INDEX(dV,1+Dur))/EaDt</f>
        <v>0.7469528992347352</v>
      </c>
      <c r="AG89" s="17">
        <f t="shared" si="53"/>
        <v>1432.5099107665376</v>
      </c>
      <c r="AH89" s="17">
        <f>SUM(INDEX(leNum,1+Dur):INDEX(leNum,EndtDur))</f>
        <v>16068.95254144319</v>
      </c>
      <c r="AI89" s="17">
        <f t="shared" si="54"/>
        <v>0.02103407169560343</v>
      </c>
      <c r="AJ89" s="17">
        <f>SUM(INDEX(leDen,1+Dur):INDEX(leDen,EndtDur))</f>
        <v>0.14375294347645387</v>
      </c>
      <c r="AK89" s="17">
        <f t="shared" si="55"/>
        <v>113243.64255176898</v>
      </c>
      <c r="AL89" s="17">
        <f t="shared" si="56"/>
        <v>773939.8810842161</v>
      </c>
      <c r="AM89" s="17">
        <f t="shared" si="57"/>
        <v>1432.5099107665376</v>
      </c>
      <c r="AN89" s="17">
        <f>SUM(INDEX(gtNum,1+Dur):INDEX(gtNum,EndtDur))</f>
        <v>16068.95254144319</v>
      </c>
      <c r="AO89" s="17">
        <f t="shared" si="58"/>
        <v>0.02103407169560343</v>
      </c>
      <c r="AP89" s="17">
        <f>SUM(INDEX(gtDen,1+Dur):INDEX(gtDen,EndtDur))</f>
        <v>0.14375294347645387</v>
      </c>
      <c r="AQ89" s="17">
        <f t="shared" si="59"/>
        <v>113243.64255176898</v>
      </c>
      <c r="AR89" s="17">
        <f t="shared" si="60"/>
        <v>773939.8810842161</v>
      </c>
      <c r="AS89" s="17">
        <f t="shared" si="61"/>
        <v>2630.731540606055</v>
      </c>
      <c r="AT89" s="17">
        <f t="shared" si="62"/>
        <v>78.92194621818166</v>
      </c>
      <c r="AU89" s="17">
        <f t="shared" si="63"/>
        <v>-1377.1749149295445</v>
      </c>
      <c r="AV89" s="22">
        <f>SUM(INDEX(dGPAV,1):INDEX(dGPAV,1+Dur))/EaDt</f>
        <v>746952.8992347361</v>
      </c>
      <c r="AW89" s="22">
        <v>0</v>
      </c>
      <c r="AX89" s="17">
        <f t="shared" si="64"/>
        <v>0</v>
      </c>
      <c r="AY89" s="17">
        <f t="shared" si="65"/>
        <v>-1432.5099107665376</v>
      </c>
      <c r="AZ89" s="22">
        <f>SUM(INDEX(dGAAV,1):INDEX(dGAAV,1+Dur))/EaDt</f>
        <v>763556.494562647</v>
      </c>
    </row>
    <row r="90" spans="1:52" ht="11.25">
      <c r="A90">
        <v>81</v>
      </c>
      <c r="B90" s="27">
        <v>0.07485</v>
      </c>
      <c r="C90" s="20">
        <f t="shared" si="45"/>
        <v>0.006462311572288826</v>
      </c>
      <c r="D90" s="20">
        <f t="shared" si="46"/>
        <v>0.006504344674146719</v>
      </c>
      <c r="E90" s="20">
        <f t="shared" si="47"/>
        <v>0.0032737397821989145</v>
      </c>
      <c r="F90" s="20">
        <f t="shared" si="48"/>
        <v>0.0032737397821989145</v>
      </c>
      <c r="G90" s="20">
        <v>0</v>
      </c>
      <c r="H90" s="20">
        <v>0</v>
      </c>
      <c r="I90" s="20">
        <v>0</v>
      </c>
      <c r="J90" s="20">
        <v>0.03</v>
      </c>
      <c r="K90" s="20">
        <v>0.03</v>
      </c>
      <c r="L90" s="17">
        <f t="shared" si="34"/>
        <v>0.006504344674146719</v>
      </c>
      <c r="M90" s="17">
        <f t="shared" si="35"/>
        <v>0.9935376884277113</v>
      </c>
      <c r="N90" s="17">
        <f t="shared" si="36"/>
        <v>0.006462311572288826</v>
      </c>
      <c r="O90" s="17">
        <f t="shared" si="37"/>
        <v>0.003273739782198915</v>
      </c>
      <c r="P90" s="17">
        <f t="shared" si="38"/>
        <v>0.9967369426185623</v>
      </c>
      <c r="Q90" s="17">
        <f t="shared" si="39"/>
        <v>0.9935376884277112</v>
      </c>
      <c r="R90" s="17">
        <f t="shared" si="40"/>
        <v>0.9902957179397506</v>
      </c>
      <c r="S90" s="17">
        <f t="shared" si="41"/>
        <v>0.889567307692307</v>
      </c>
      <c r="T90" s="17">
        <f t="shared" si="42"/>
        <v>11.379790037229672</v>
      </c>
      <c r="U90" s="17">
        <f>PRODUCT(INDEX(vp12,1):INDEX(vp12,1+Dur))</f>
        <v>0.01729675203838387</v>
      </c>
      <c r="V90" s="17">
        <f t="shared" si="66"/>
        <v>0.019444005966512717</v>
      </c>
      <c r="W90" s="17">
        <f t="shared" si="43"/>
        <v>0.2212687053815557</v>
      </c>
      <c r="X90" s="17">
        <f t="shared" si="44"/>
        <v>0.0014252414457523958</v>
      </c>
      <c r="Y90" s="17">
        <f>SUM(INDEX(aDt,1+Dur):INDEX(aDt,EndtDur))</f>
        <v>0.1265143008050005</v>
      </c>
      <c r="Z90" s="17">
        <f>SUM(INDEX(mCt,1+Dur):INDEX(mCt,EndtDur))</f>
        <v>0.014636442630676651</v>
      </c>
      <c r="AA90" s="17">
        <f t="shared" si="49"/>
        <v>0.11735113691952553</v>
      </c>
      <c r="AB90" s="17">
        <f>(mMt+aDtEnd)/SUM(INDEX(aDt,1+Dur):INDEX(aDt,IF(Dur&lt;EndtDur-7,7+Dur,EndtDur)))</f>
        <v>0.15613245573059562</v>
      </c>
      <c r="AC90" s="17">
        <f t="shared" si="50"/>
        <v>0.7635564945626475</v>
      </c>
      <c r="AD90" s="17">
        <f t="shared" si="51"/>
        <v>1.30966078753974</v>
      </c>
      <c r="AE90" s="17">
        <f t="shared" si="52"/>
        <v>-0.0013756240447737136</v>
      </c>
      <c r="AF90" s="22">
        <f>SUM(INDEX(dV,1):INDEX(dV,1+Dur))/EaDt</f>
        <v>0.7601503771039174</v>
      </c>
      <c r="AG90" s="17">
        <f t="shared" si="53"/>
        <v>1425.2414457523957</v>
      </c>
      <c r="AH90" s="17">
        <f>SUM(INDEX(leNum,1+Dur):INDEX(leNum,EndtDur))</f>
        <v>14636.442630676653</v>
      </c>
      <c r="AI90" s="17">
        <f t="shared" si="54"/>
        <v>0.018860685787517335</v>
      </c>
      <c r="AJ90" s="17">
        <f>SUM(INDEX(leDen,1+Dur):INDEX(leDen,EndtDur))</f>
        <v>0.12271887178085045</v>
      </c>
      <c r="AK90" s="17">
        <f t="shared" si="55"/>
        <v>120980.55352528412</v>
      </c>
      <c r="AL90" s="17">
        <f t="shared" si="56"/>
        <v>787171.6438790183</v>
      </c>
      <c r="AM90" s="17">
        <f t="shared" si="57"/>
        <v>1425.2414457523957</v>
      </c>
      <c r="AN90" s="17">
        <f>SUM(INDEX(gtNum,1+Dur):INDEX(gtNum,EndtDur))</f>
        <v>14636.442630676653</v>
      </c>
      <c r="AO90" s="17">
        <f t="shared" si="58"/>
        <v>0.018860685787517335</v>
      </c>
      <c r="AP90" s="17">
        <f>SUM(INDEX(gtDen,1+Dur):INDEX(gtDen,EndtDur))</f>
        <v>0.12271887178085045</v>
      </c>
      <c r="AQ90" s="17">
        <f t="shared" si="59"/>
        <v>120980.55352528412</v>
      </c>
      <c r="AR90" s="17">
        <f t="shared" si="60"/>
        <v>787171.6438790183</v>
      </c>
      <c r="AS90" s="17">
        <f t="shared" si="61"/>
        <v>2630.731540606055</v>
      </c>
      <c r="AT90" s="17">
        <f t="shared" si="62"/>
        <v>78.92194621818166</v>
      </c>
      <c r="AU90" s="17">
        <f t="shared" si="63"/>
        <v>-1375.6240447737136</v>
      </c>
      <c r="AV90" s="22">
        <f>SUM(INDEX(dGPAV,1):INDEX(dGPAV,1+Dur))/EaDt</f>
        <v>760150.3771039185</v>
      </c>
      <c r="AW90" s="22">
        <v>0</v>
      </c>
      <c r="AX90" s="17">
        <f t="shared" si="64"/>
        <v>0</v>
      </c>
      <c r="AY90" s="17">
        <f t="shared" si="65"/>
        <v>-1425.2414457523957</v>
      </c>
      <c r="AZ90" s="22">
        <f>SUM(INDEX(dGAAV,1):INDEX(dGAAV,1+Dur))/EaDt</f>
        <v>775946.5800578868</v>
      </c>
    </row>
    <row r="91" spans="1:52" ht="11.25">
      <c r="A91">
        <v>82</v>
      </c>
      <c r="B91" s="27">
        <v>0.0826</v>
      </c>
      <c r="C91" s="20">
        <f t="shared" si="45"/>
        <v>0.007158562618354458</v>
      </c>
      <c r="D91" s="20">
        <f t="shared" si="46"/>
        <v>0.0072101771227772865</v>
      </c>
      <c r="E91" s="20">
        <f t="shared" si="47"/>
        <v>0.0032737397821989145</v>
      </c>
      <c r="F91" s="20">
        <f t="shared" si="48"/>
        <v>0.0032737397821989145</v>
      </c>
      <c r="G91" s="20">
        <v>0</v>
      </c>
      <c r="H91" s="20">
        <v>0</v>
      </c>
      <c r="I91" s="20">
        <v>0</v>
      </c>
      <c r="J91" s="20">
        <v>0.03</v>
      </c>
      <c r="K91" s="20">
        <v>0.03</v>
      </c>
      <c r="L91" s="17">
        <f t="shared" si="34"/>
        <v>0.0072101771227772865</v>
      </c>
      <c r="M91" s="17">
        <f t="shared" si="35"/>
        <v>0.9928414373816455</v>
      </c>
      <c r="N91" s="17">
        <f t="shared" si="36"/>
        <v>0.007158562618354458</v>
      </c>
      <c r="O91" s="17">
        <f t="shared" si="37"/>
        <v>0.0032737397821989145</v>
      </c>
      <c r="P91" s="17">
        <f t="shared" si="38"/>
        <v>0.9967369426185623</v>
      </c>
      <c r="Q91" s="17">
        <f t="shared" si="39"/>
        <v>0.9928414373816455</v>
      </c>
      <c r="R91" s="17">
        <f t="shared" si="40"/>
        <v>0.9896017388008002</v>
      </c>
      <c r="S91" s="17">
        <f t="shared" si="41"/>
        <v>0.8821153846153844</v>
      </c>
      <c r="T91" s="17">
        <f t="shared" si="42"/>
        <v>11.3369546240757</v>
      </c>
      <c r="U91" s="17">
        <f>PRODUCT(INDEX(vp12,1):INDEX(vp12,1+Dur))</f>
        <v>0.015257731076935923</v>
      </c>
      <c r="V91" s="17">
        <f t="shared" si="66"/>
        <v>0.01729675203838387</v>
      </c>
      <c r="W91" s="17">
        <f t="shared" si="43"/>
        <v>0.19609249300304682</v>
      </c>
      <c r="X91" s="17">
        <f t="shared" si="44"/>
        <v>0.001399159904709838</v>
      </c>
      <c r="Y91" s="17">
        <f>SUM(INDEX(aDt,1+Dur):INDEX(aDt,EndtDur))</f>
        <v>0.10707029483848778</v>
      </c>
      <c r="Z91" s="17">
        <f>SUM(INDEX(mCt,1+Dur):INDEX(mCt,EndtDur))</f>
        <v>0.013211201184924254</v>
      </c>
      <c r="AA91" s="17">
        <f t="shared" si="49"/>
        <v>0.12535087916344076</v>
      </c>
      <c r="AB91" s="17">
        <f>(mMt+aDtEnd)/SUM(INDEX(aDt,1+Dur):INDEX(aDt,IF(Dur&lt;EndtDur-7,7+Dur,EndtDur)))</f>
        <v>0.16249080594919776</v>
      </c>
      <c r="AC91" s="17">
        <f t="shared" si="50"/>
        <v>0.7759465800578873</v>
      </c>
      <c r="AD91" s="17">
        <f t="shared" si="51"/>
        <v>1.2887485114315445</v>
      </c>
      <c r="AE91" s="17">
        <f t="shared" si="52"/>
        <v>-0.001355021886906542</v>
      </c>
      <c r="AF91" s="22">
        <f>SUM(INDEX(dV,1):INDEX(dV,1+Dur))/EaDt</f>
        <v>0.7729268944561982</v>
      </c>
      <c r="AG91" s="17">
        <f t="shared" si="53"/>
        <v>1399.159904709838</v>
      </c>
      <c r="AH91" s="17">
        <f>SUM(INDEX(leNum,1+Dur):INDEX(leNum,EndtDur))</f>
        <v>13211.201184924255</v>
      </c>
      <c r="AI91" s="17">
        <f t="shared" si="54"/>
        <v>0.016777849477232355</v>
      </c>
      <c r="AJ91" s="17">
        <f>SUM(INDEX(leDen,1+Dur):INDEX(leDen,EndtDur))</f>
        <v>0.10385818599333312</v>
      </c>
      <c r="AK91" s="17">
        <f t="shared" si="55"/>
        <v>129227.71047777403</v>
      </c>
      <c r="AL91" s="17">
        <f t="shared" si="56"/>
        <v>799944.9278947293</v>
      </c>
      <c r="AM91" s="17">
        <f t="shared" si="57"/>
        <v>1399.159904709838</v>
      </c>
      <c r="AN91" s="17">
        <f>SUM(INDEX(gtNum,1+Dur):INDEX(gtNum,EndtDur))</f>
        <v>13211.201184924255</v>
      </c>
      <c r="AO91" s="17">
        <f t="shared" si="58"/>
        <v>0.016777849477232355</v>
      </c>
      <c r="AP91" s="17">
        <f>SUM(INDEX(gtDen,1+Dur):INDEX(gtDen,EndtDur))</f>
        <v>0.10385818599333312</v>
      </c>
      <c r="AQ91" s="17">
        <f t="shared" si="59"/>
        <v>129227.71047777403</v>
      </c>
      <c r="AR91" s="17">
        <f t="shared" si="60"/>
        <v>799944.9278947293</v>
      </c>
      <c r="AS91" s="17">
        <f t="shared" si="61"/>
        <v>2630.731540606055</v>
      </c>
      <c r="AT91" s="17">
        <f t="shared" si="62"/>
        <v>78.92194621818166</v>
      </c>
      <c r="AU91" s="17">
        <f t="shared" si="63"/>
        <v>-1355.021886906542</v>
      </c>
      <c r="AV91" s="22">
        <f>SUM(INDEX(dGPAV,1):INDEX(dGPAV,1+Dur))/EaDt</f>
        <v>772926.8944561995</v>
      </c>
      <c r="AW91" s="22">
        <v>0</v>
      </c>
      <c r="AX91" s="17">
        <f t="shared" si="64"/>
        <v>0</v>
      </c>
      <c r="AY91" s="17">
        <f t="shared" si="65"/>
        <v>-1399.159904709838</v>
      </c>
      <c r="AZ91" s="22">
        <f>SUM(INDEX(dGAAV,1):INDEX(dGAAV,1+Dur))/EaDt</f>
        <v>787941.2492566833</v>
      </c>
    </row>
    <row r="92" spans="1:52" ht="11.25">
      <c r="A92">
        <v>83</v>
      </c>
      <c r="B92" s="27">
        <v>0.09094</v>
      </c>
      <c r="C92" s="20">
        <f t="shared" si="45"/>
        <v>0.007913867515486617</v>
      </c>
      <c r="D92" s="20">
        <f t="shared" si="46"/>
        <v>0.007976996408232885</v>
      </c>
      <c r="E92" s="20">
        <f t="shared" si="47"/>
        <v>0.0032737397821989145</v>
      </c>
      <c r="F92" s="20">
        <f t="shared" si="48"/>
        <v>0.0032737397821989145</v>
      </c>
      <c r="G92" s="20">
        <v>0</v>
      </c>
      <c r="H92" s="20">
        <v>0</v>
      </c>
      <c r="I92" s="20">
        <v>0</v>
      </c>
      <c r="J92" s="20">
        <v>0.03</v>
      </c>
      <c r="K92" s="20">
        <v>0.03</v>
      </c>
      <c r="L92" s="17">
        <f t="shared" si="34"/>
        <v>0.007976996408232885</v>
      </c>
      <c r="M92" s="17">
        <f t="shared" si="35"/>
        <v>0.9920861324845135</v>
      </c>
      <c r="N92" s="17">
        <f t="shared" si="36"/>
        <v>0.007913867515486618</v>
      </c>
      <c r="O92" s="17">
        <f t="shared" si="37"/>
        <v>0.003273739782198915</v>
      </c>
      <c r="P92" s="17">
        <f t="shared" si="38"/>
        <v>0.9967369426185623</v>
      </c>
      <c r="Q92" s="17">
        <f t="shared" si="39"/>
        <v>0.9920861324845134</v>
      </c>
      <c r="R92" s="17">
        <f t="shared" si="40"/>
        <v>0.9888488985068877</v>
      </c>
      <c r="S92" s="17">
        <f t="shared" si="41"/>
        <v>0.8740961538461522</v>
      </c>
      <c r="T92" s="17">
        <f t="shared" si="42"/>
        <v>11.290709373564138</v>
      </c>
      <c r="U92" s="17">
        <f>PRODUCT(INDEX(vp12,1):INDEX(vp12,1+Dur))</f>
        <v>0.0133367240507686</v>
      </c>
      <c r="V92" s="17">
        <f t="shared" si="66"/>
        <v>0.015257731076935923</v>
      </c>
      <c r="W92" s="17">
        <f t="shared" si="43"/>
        <v>0.17227060728968127</v>
      </c>
      <c r="X92" s="17">
        <f t="shared" si="44"/>
        <v>0.0013588781494459586</v>
      </c>
      <c r="Y92" s="17">
        <f>SUM(INDEX(aDt,1+Dur):INDEX(aDt,EndtDur))</f>
        <v>0.08977354280010391</v>
      </c>
      <c r="Z92" s="17">
        <f>SUM(INDEX(mCt,1+Dur):INDEX(mCt,EndtDur))</f>
        <v>0.011812041280214416</v>
      </c>
      <c r="AA92" s="17">
        <f t="shared" si="49"/>
        <v>0.13391691260701258</v>
      </c>
      <c r="AB92" s="17">
        <f>(mMt+aDtEnd)/SUM(INDEX(aDt,1+Dur):INDEX(aDt,IF(Dur&lt;EndtDur-7,7+Dur,EndtDur)))</f>
        <v>0.16930561735046612</v>
      </c>
      <c r="AC92" s="17">
        <f t="shared" si="50"/>
        <v>0.7879412492566839</v>
      </c>
      <c r="AD92" s="17">
        <f t="shared" si="51"/>
        <v>1.2691301552537895</v>
      </c>
      <c r="AE92" s="17">
        <f t="shared" si="52"/>
        <v>-0.0013199433248952436</v>
      </c>
      <c r="AF92" s="22">
        <f>SUM(INDEX(dV,1):INDEX(dV,1+Dur))/EaDt</f>
        <v>0.7852878512729737</v>
      </c>
      <c r="AG92" s="17">
        <f t="shared" si="53"/>
        <v>1358.8781494459586</v>
      </c>
      <c r="AH92" s="17">
        <f>SUM(INDEX(leNum,1+Dur):INDEX(leNum,EndtDur))</f>
        <v>11812.041280214416</v>
      </c>
      <c r="AI92" s="17">
        <f t="shared" si="54"/>
        <v>0.014799999144627846</v>
      </c>
      <c r="AJ92" s="17">
        <f>SUM(INDEX(leDen,1+Dur):INDEX(leDen,EndtDur))</f>
        <v>0.08708033651610075</v>
      </c>
      <c r="AK92" s="17">
        <f t="shared" si="55"/>
        <v>138058.67279073468</v>
      </c>
      <c r="AL92" s="17">
        <f t="shared" si="56"/>
        <v>812310.566244004</v>
      </c>
      <c r="AM92" s="17">
        <f t="shared" si="57"/>
        <v>1358.8781494459586</v>
      </c>
      <c r="AN92" s="17">
        <f>SUM(INDEX(gtNum,1+Dur):INDEX(gtNum,EndtDur))</f>
        <v>11812.041280214416</v>
      </c>
      <c r="AO92" s="17">
        <f t="shared" si="58"/>
        <v>0.014799999144627846</v>
      </c>
      <c r="AP92" s="17">
        <f>SUM(INDEX(gtDen,1+Dur):INDEX(gtDen,EndtDur))</f>
        <v>0.08708033651610075</v>
      </c>
      <c r="AQ92" s="17">
        <f t="shared" si="59"/>
        <v>138058.67279073468</v>
      </c>
      <c r="AR92" s="17">
        <f t="shared" si="60"/>
        <v>812310.566244004</v>
      </c>
      <c r="AS92" s="17">
        <f t="shared" si="61"/>
        <v>2630.731540606055</v>
      </c>
      <c r="AT92" s="17">
        <f t="shared" si="62"/>
        <v>78.92194621818166</v>
      </c>
      <c r="AU92" s="17">
        <f t="shared" si="63"/>
        <v>-1319.9433248952434</v>
      </c>
      <c r="AV92" s="22">
        <f>SUM(INDEX(dGPAV,1):INDEX(dGPAV,1+Dur))/EaDt</f>
        <v>785287.8512729752</v>
      </c>
      <c r="AW92" s="22">
        <v>0</v>
      </c>
      <c r="AX92" s="17">
        <f t="shared" si="64"/>
        <v>0</v>
      </c>
      <c r="AY92" s="17">
        <f t="shared" si="65"/>
        <v>-1358.8781494459586</v>
      </c>
      <c r="AZ92" s="22">
        <f>SUM(INDEX(dGAAV,1):INDEX(dGAAV,1+Dur))/EaDt</f>
        <v>799545.4877483891</v>
      </c>
    </row>
    <row r="93" spans="1:52" ht="11.25">
      <c r="A93">
        <v>84</v>
      </c>
      <c r="B93" s="27">
        <v>0.10017</v>
      </c>
      <c r="C93" s="20">
        <f t="shared" si="45"/>
        <v>0.008757215446996258</v>
      </c>
      <c r="D93" s="20">
        <f t="shared" si="46"/>
        <v>0.008834581783054575</v>
      </c>
      <c r="E93" s="20">
        <f t="shared" si="47"/>
        <v>0.0032737397821989145</v>
      </c>
      <c r="F93" s="20">
        <f t="shared" si="48"/>
        <v>0.0032737397821989145</v>
      </c>
      <c r="G93" s="20">
        <v>0</v>
      </c>
      <c r="H93" s="20">
        <v>0</v>
      </c>
      <c r="I93" s="20">
        <v>0</v>
      </c>
      <c r="J93" s="20">
        <v>0.03</v>
      </c>
      <c r="K93" s="20">
        <v>0.03</v>
      </c>
      <c r="L93" s="17">
        <f t="shared" si="34"/>
        <v>0.008834581783054575</v>
      </c>
      <c r="M93" s="17">
        <f t="shared" si="35"/>
        <v>0.9912427845530037</v>
      </c>
      <c r="N93" s="17">
        <f t="shared" si="36"/>
        <v>0.008757215446996258</v>
      </c>
      <c r="O93" s="17">
        <f t="shared" si="37"/>
        <v>0.0032737397821989145</v>
      </c>
      <c r="P93" s="17">
        <f t="shared" si="38"/>
        <v>0.9967369426185623</v>
      </c>
      <c r="Q93" s="17">
        <f t="shared" si="39"/>
        <v>0.9912427845530037</v>
      </c>
      <c r="R93" s="17">
        <f t="shared" si="40"/>
        <v>0.9880083024680711</v>
      </c>
      <c r="S93" s="17">
        <f t="shared" si="41"/>
        <v>0.865221153846153</v>
      </c>
      <c r="T93" s="17">
        <f t="shared" si="42"/>
        <v>11.239346705917786</v>
      </c>
      <c r="U93" s="17">
        <f>PRODUCT(INDEX(vp12,1):INDEX(vp12,1+Dur))</f>
        <v>0.011539215771733748</v>
      </c>
      <c r="V93" s="17">
        <f t="shared" si="66"/>
        <v>0.0133367240507686</v>
      </c>
      <c r="W93" s="17">
        <f t="shared" si="43"/>
        <v>0.14989606552774057</v>
      </c>
      <c r="X93" s="17">
        <f t="shared" si="44"/>
        <v>0.0013083888159660807</v>
      </c>
      <c r="Y93" s="17">
        <f>SUM(INDEX(aDt,1+Dur):INDEX(aDt,EndtDur))</f>
        <v>0.07451581172316799</v>
      </c>
      <c r="Z93" s="17">
        <f>SUM(INDEX(mCt,1+Dur):INDEX(mCt,EndtDur))</f>
        <v>0.010453163130768457</v>
      </c>
      <c r="AA93" s="17">
        <f t="shared" si="49"/>
        <v>0.14310140746708241</v>
      </c>
      <c r="AB93" s="17">
        <f>(mMt+aDtEnd)/SUM(INDEX(aDt,1+Dur):INDEX(aDt,IF(Dur&lt;EndtDur-7,7+Dur,EndtDur)))</f>
        <v>0.17664266810670118</v>
      </c>
      <c r="AC93" s="17">
        <f t="shared" si="50"/>
        <v>0.7995454877483896</v>
      </c>
      <c r="AD93" s="17">
        <f t="shared" si="51"/>
        <v>1.2507105791017756</v>
      </c>
      <c r="AE93" s="17">
        <f t="shared" si="52"/>
        <v>-0.001274356035575626</v>
      </c>
      <c r="AF93" s="22">
        <f>SUM(INDEX(dV,1):INDEX(dV,1+Dur))/EaDt</f>
        <v>0.7971782068419484</v>
      </c>
      <c r="AG93" s="17">
        <f t="shared" si="53"/>
        <v>1308.3888159660808</v>
      </c>
      <c r="AH93" s="17">
        <f>SUM(INDEX(leNum,1+Dur):INDEX(leNum,EndtDur))</f>
        <v>10453.16313076846</v>
      </c>
      <c r="AI93" s="17">
        <f t="shared" si="54"/>
        <v>0.012936622329245542</v>
      </c>
      <c r="AJ93" s="17">
        <f>SUM(INDEX(leDen,1+Dur):INDEX(leDen,EndtDur))</f>
        <v>0.07228033737147291</v>
      </c>
      <c r="AK93" s="17">
        <f t="shared" si="55"/>
        <v>147527.22419286863</v>
      </c>
      <c r="AL93" s="17">
        <f t="shared" si="56"/>
        <v>824273.6987096803</v>
      </c>
      <c r="AM93" s="17">
        <f t="shared" si="57"/>
        <v>1308.3888159660808</v>
      </c>
      <c r="AN93" s="17">
        <f>SUM(INDEX(gtNum,1+Dur):INDEX(gtNum,EndtDur))</f>
        <v>10453.16313076846</v>
      </c>
      <c r="AO93" s="17">
        <f t="shared" si="58"/>
        <v>0.012936622329245542</v>
      </c>
      <c r="AP93" s="17">
        <f>SUM(INDEX(gtDen,1+Dur):INDEX(gtDen,EndtDur))</f>
        <v>0.07228033737147291</v>
      </c>
      <c r="AQ93" s="17">
        <f t="shared" si="59"/>
        <v>147527.22419286863</v>
      </c>
      <c r="AR93" s="17">
        <f t="shared" si="60"/>
        <v>824273.6987096803</v>
      </c>
      <c r="AS93" s="17">
        <f t="shared" si="61"/>
        <v>2630.731540606055</v>
      </c>
      <c r="AT93" s="17">
        <f t="shared" si="62"/>
        <v>78.92194621818166</v>
      </c>
      <c r="AU93" s="17">
        <f t="shared" si="63"/>
        <v>-1274.356035575626</v>
      </c>
      <c r="AV93" s="22">
        <f>SUM(INDEX(dGPAV,1):INDEX(dGPAV,1+Dur))/EaDt</f>
        <v>797178.2068419501</v>
      </c>
      <c r="AW93" s="22">
        <v>0</v>
      </c>
      <c r="AX93" s="17">
        <f t="shared" si="64"/>
        <v>0</v>
      </c>
      <c r="AY93" s="17">
        <f t="shared" si="65"/>
        <v>-1308.3888159660808</v>
      </c>
      <c r="AZ93" s="22">
        <f>SUM(INDEX(dGAAV,1):INDEX(dGAAV,1+Dur))/EaDt</f>
        <v>810707.4956590234</v>
      </c>
    </row>
    <row r="94" spans="1:52" ht="11.25">
      <c r="A94">
        <v>85</v>
      </c>
      <c r="B94" s="27">
        <v>0.11018</v>
      </c>
      <c r="C94" s="20">
        <f t="shared" si="45"/>
        <v>0.009680842992928373</v>
      </c>
      <c r="D94" s="20">
        <f t="shared" si="46"/>
        <v>0.009775477859264763</v>
      </c>
      <c r="E94" s="20">
        <f t="shared" si="47"/>
        <v>0.0032737397821989145</v>
      </c>
      <c r="F94" s="20">
        <f t="shared" si="48"/>
        <v>0.0032737397821989145</v>
      </c>
      <c r="G94" s="20">
        <v>0</v>
      </c>
      <c r="H94" s="20">
        <v>0</v>
      </c>
      <c r="I94" s="20">
        <v>0</v>
      </c>
      <c r="J94" s="20">
        <v>0.03</v>
      </c>
      <c r="K94" s="20">
        <v>0.03</v>
      </c>
      <c r="L94" s="17">
        <f t="shared" si="34"/>
        <v>0.009775477859264763</v>
      </c>
      <c r="M94" s="17">
        <f t="shared" si="35"/>
        <v>0.9903191570070717</v>
      </c>
      <c r="N94" s="17">
        <f t="shared" si="36"/>
        <v>0.009680842992928373</v>
      </c>
      <c r="O94" s="17">
        <f t="shared" si="37"/>
        <v>0.003273739782198915</v>
      </c>
      <c r="P94" s="17">
        <f t="shared" si="38"/>
        <v>0.9967369426185623</v>
      </c>
      <c r="Q94" s="17">
        <f t="shared" si="39"/>
        <v>0.9903191570070716</v>
      </c>
      <c r="R94" s="17">
        <f t="shared" si="40"/>
        <v>0.9870876887718205</v>
      </c>
      <c r="S94" s="17">
        <f t="shared" si="41"/>
        <v>0.8555961538461531</v>
      </c>
      <c r="T94" s="17">
        <f t="shared" si="42"/>
        <v>11.183423602639303</v>
      </c>
      <c r="U94" s="17">
        <f>PRODUCT(INDEX(vp12,1):INDEX(vp12,1+Dur))</f>
        <v>0.009872908632696263</v>
      </c>
      <c r="V94" s="17">
        <f t="shared" si="66"/>
        <v>0.011539215771733748</v>
      </c>
      <c r="W94" s="17">
        <f t="shared" si="43"/>
        <v>0.1290479380175549</v>
      </c>
      <c r="X94" s="17">
        <f t="shared" si="44"/>
        <v>0.0012452163123299839</v>
      </c>
      <c r="Y94" s="17">
        <f>SUM(INDEX(aDt,1+Dur):INDEX(aDt,EndtDur))</f>
        <v>0.061179087672399365</v>
      </c>
      <c r="Z94" s="17">
        <f>SUM(INDEX(mCt,1+Dur):INDEX(mCt,EndtDur))</f>
        <v>0.009144774314802376</v>
      </c>
      <c r="AA94" s="17">
        <f t="shared" si="49"/>
        <v>0.15291056267894965</v>
      </c>
      <c r="AB94" s="17">
        <f>(mMt+aDtEnd)/SUM(INDEX(aDt,1+Dur):INDEX(aDt,IF(Dur&lt;EndtDur-7,7+Dur,EndtDur)))</f>
        <v>0.18447808708057295</v>
      </c>
      <c r="AC94" s="17">
        <f t="shared" si="50"/>
        <v>0.810707495659024</v>
      </c>
      <c r="AD94" s="17">
        <f t="shared" si="51"/>
        <v>1.2334905071860722</v>
      </c>
      <c r="AE94" s="17">
        <f t="shared" si="52"/>
        <v>-0.0012157704308119618</v>
      </c>
      <c r="AF94" s="22">
        <f>SUM(INDEX(dV,1):INDEX(dV,1+Dur))/EaDt</f>
        <v>0.8085804501445012</v>
      </c>
      <c r="AG94" s="17">
        <f t="shared" si="53"/>
        <v>1245.2163123299838</v>
      </c>
      <c r="AH94" s="17">
        <f>SUM(INDEX(leNum,1+Dur):INDEX(leNum,EndtDur))</f>
        <v>9144.774314802378</v>
      </c>
      <c r="AI94" s="17">
        <f t="shared" si="54"/>
        <v>0.011193039298581736</v>
      </c>
      <c r="AJ94" s="17">
        <f>SUM(INDEX(leDen,1+Dur):INDEX(leDen,EndtDur))</f>
        <v>0.0593437150422274</v>
      </c>
      <c r="AK94" s="17">
        <f t="shared" si="55"/>
        <v>157639.75533912334</v>
      </c>
      <c r="AL94" s="17">
        <f t="shared" si="56"/>
        <v>835780.9233598188</v>
      </c>
      <c r="AM94" s="17">
        <f t="shared" si="57"/>
        <v>1245.2163123299838</v>
      </c>
      <c r="AN94" s="17">
        <f>SUM(INDEX(gtNum,1+Dur):INDEX(gtNum,EndtDur))</f>
        <v>9144.774314802378</v>
      </c>
      <c r="AO94" s="17">
        <f t="shared" si="58"/>
        <v>0.011193039298581736</v>
      </c>
      <c r="AP94" s="17">
        <f>SUM(INDEX(gtDen,1+Dur):INDEX(gtDen,EndtDur))</f>
        <v>0.0593437150422274</v>
      </c>
      <c r="AQ94" s="17">
        <f t="shared" si="59"/>
        <v>157639.75533912334</v>
      </c>
      <c r="AR94" s="17">
        <f t="shared" si="60"/>
        <v>835780.9233598188</v>
      </c>
      <c r="AS94" s="17">
        <f t="shared" si="61"/>
        <v>2630.731540606055</v>
      </c>
      <c r="AT94" s="17">
        <f t="shared" si="62"/>
        <v>78.92194621818166</v>
      </c>
      <c r="AU94" s="17">
        <f t="shared" si="63"/>
        <v>-1215.7704308119617</v>
      </c>
      <c r="AV94" s="22">
        <f>SUM(INDEX(dGPAV,1):INDEX(dGPAV,1+Dur))/EaDt</f>
        <v>808580.4501445033</v>
      </c>
      <c r="AW94" s="22">
        <v>0</v>
      </c>
      <c r="AX94" s="17">
        <f t="shared" si="64"/>
        <v>0</v>
      </c>
      <c r="AY94" s="17">
        <f t="shared" si="65"/>
        <v>-1245.2163123299838</v>
      </c>
      <c r="AZ94" s="22">
        <f>SUM(INDEX(dGAAV,1):INDEX(dGAAV,1+Dur))/EaDt</f>
        <v>821410.6611889763</v>
      </c>
    </row>
    <row r="95" spans="1:52" ht="11.25">
      <c r="A95">
        <v>86</v>
      </c>
      <c r="B95" s="27">
        <v>0.12122</v>
      </c>
      <c r="C95" s="20">
        <f t="shared" si="45"/>
        <v>0.010710619847820402</v>
      </c>
      <c r="D95" s="20">
        <f t="shared" si="46"/>
        <v>0.010826579222120849</v>
      </c>
      <c r="E95" s="20">
        <f t="shared" si="47"/>
        <v>0.0032737397821989145</v>
      </c>
      <c r="F95" s="20">
        <f t="shared" si="48"/>
        <v>0.0032737397821989145</v>
      </c>
      <c r="G95" s="20">
        <v>0</v>
      </c>
      <c r="H95" s="20">
        <v>0</v>
      </c>
      <c r="I95" s="20">
        <v>0</v>
      </c>
      <c r="J95" s="20">
        <v>0.03</v>
      </c>
      <c r="K95" s="20">
        <v>0.03</v>
      </c>
      <c r="L95" s="17">
        <f t="shared" si="34"/>
        <v>0.010826579222120849</v>
      </c>
      <c r="M95" s="17">
        <f t="shared" si="35"/>
        <v>0.9892893801521795</v>
      </c>
      <c r="N95" s="17">
        <f t="shared" si="36"/>
        <v>0.0107106198478204</v>
      </c>
      <c r="O95" s="17">
        <f t="shared" si="37"/>
        <v>0.003273739782198914</v>
      </c>
      <c r="P95" s="17">
        <f t="shared" si="38"/>
        <v>0.9967369426185623</v>
      </c>
      <c r="Q95" s="17">
        <f t="shared" si="39"/>
        <v>0.9892893801521796</v>
      </c>
      <c r="R95" s="17">
        <f t="shared" si="40"/>
        <v>0.9860612721378961</v>
      </c>
      <c r="S95" s="17">
        <f t="shared" si="41"/>
        <v>0.8449807692307686</v>
      </c>
      <c r="T95" s="17">
        <f t="shared" si="42"/>
        <v>11.121476242512179</v>
      </c>
      <c r="U95" s="17">
        <f>PRODUCT(INDEX(vp12,1):INDEX(vp12,1+Dur))</f>
        <v>0.008342417931000785</v>
      </c>
      <c r="V95" s="17">
        <f t="shared" si="66"/>
        <v>0.009872908632696263</v>
      </c>
      <c r="W95" s="17">
        <f t="shared" si="43"/>
        <v>0.10980131880302489</v>
      </c>
      <c r="X95" s="17">
        <f t="shared" si="44"/>
        <v>0.001172202697883671</v>
      </c>
      <c r="Y95" s="17">
        <f>SUM(INDEX(aDt,1+Dur):INDEX(aDt,EndtDur))</f>
        <v>0.04963987190066562</v>
      </c>
      <c r="Z95" s="17">
        <f>SUM(INDEX(mCt,1+Dur):INDEX(mCt,EndtDur))</f>
        <v>0.007899558002472395</v>
      </c>
      <c r="AA95" s="17">
        <f t="shared" si="49"/>
        <v>0.163370937460712</v>
      </c>
      <c r="AB95" s="17">
        <f>(mMt+aDtEnd)/SUM(INDEX(aDt,1+Dur):INDEX(aDt,IF(Dur&lt;EndtDur-7,7+Dur,EndtDur)))</f>
        <v>0.19278062434737353</v>
      </c>
      <c r="AC95" s="17">
        <f t="shared" si="50"/>
        <v>0.8214106611889771</v>
      </c>
      <c r="AD95" s="17">
        <f t="shared" si="51"/>
        <v>1.21741784864652</v>
      </c>
      <c r="AE95" s="17">
        <f t="shared" si="52"/>
        <v>-0.001147008914910242</v>
      </c>
      <c r="AF95" s="22">
        <f>SUM(INDEX(dV,1):INDEX(dV,1+Dur))/EaDt</f>
        <v>0.8194305353784597</v>
      </c>
      <c r="AG95" s="17">
        <f t="shared" si="53"/>
        <v>1172.202697883671</v>
      </c>
      <c r="AH95" s="17">
        <f>SUM(INDEX(leNum,1+Dur):INDEX(leNum,EndtDur))</f>
        <v>7899.558002472393</v>
      </c>
      <c r="AI95" s="17">
        <f t="shared" si="54"/>
        <v>0.009576721373715374</v>
      </c>
      <c r="AJ95" s="17">
        <f>SUM(INDEX(leDen,1+Dur):INDEX(leDen,EndtDur))</f>
        <v>0.04815067574364566</v>
      </c>
      <c r="AK95" s="17">
        <f t="shared" si="55"/>
        <v>168423.64686671333</v>
      </c>
      <c r="AL95" s="17">
        <f t="shared" si="56"/>
        <v>846815.1146278114</v>
      </c>
      <c r="AM95" s="17">
        <f t="shared" si="57"/>
        <v>1172.202697883671</v>
      </c>
      <c r="AN95" s="17">
        <f>SUM(INDEX(gtNum,1+Dur):INDEX(gtNum,EndtDur))</f>
        <v>7899.558002472393</v>
      </c>
      <c r="AO95" s="17">
        <f t="shared" si="58"/>
        <v>0.009576721373715374</v>
      </c>
      <c r="AP95" s="17">
        <f>SUM(INDEX(gtDen,1+Dur):INDEX(gtDen,EndtDur))</f>
        <v>0.04815067574364566</v>
      </c>
      <c r="AQ95" s="17">
        <f t="shared" si="59"/>
        <v>168423.64686671333</v>
      </c>
      <c r="AR95" s="17">
        <f t="shared" si="60"/>
        <v>846815.1146278114</v>
      </c>
      <c r="AS95" s="17">
        <f t="shared" si="61"/>
        <v>2630.731540606055</v>
      </c>
      <c r="AT95" s="17">
        <f t="shared" si="62"/>
        <v>78.92194621818166</v>
      </c>
      <c r="AU95" s="17">
        <f t="shared" si="63"/>
        <v>-1147.0089149102416</v>
      </c>
      <c r="AV95" s="22">
        <f>SUM(INDEX(dGPAV,1):INDEX(dGPAV,1+Dur))/EaDt</f>
        <v>819430.5353784622</v>
      </c>
      <c r="AW95" s="22">
        <v>0</v>
      </c>
      <c r="AX95" s="17">
        <f t="shared" si="64"/>
        <v>0</v>
      </c>
      <c r="AY95" s="17">
        <f t="shared" si="65"/>
        <v>-1172.202697883671</v>
      </c>
      <c r="AZ95" s="22">
        <f>SUM(INDEX(dGAAV,1):INDEX(dGAAV,1+Dur))/EaDt</f>
        <v>831594.6009103227</v>
      </c>
    </row>
    <row r="96" spans="1:52" ht="11.25">
      <c r="A96">
        <v>87</v>
      </c>
      <c r="B96" s="27">
        <v>0.13335</v>
      </c>
      <c r="C96" s="20">
        <f t="shared" si="45"/>
        <v>0.011855832031449132</v>
      </c>
      <c r="D96" s="20">
        <f t="shared" si="46"/>
        <v>0.011998079243662004</v>
      </c>
      <c r="E96" s="20">
        <f t="shared" si="47"/>
        <v>0.0032737397821989145</v>
      </c>
      <c r="F96" s="20">
        <f t="shared" si="48"/>
        <v>0.0032737397821989145</v>
      </c>
      <c r="G96" s="20">
        <v>0</v>
      </c>
      <c r="H96" s="20">
        <v>0</v>
      </c>
      <c r="I96" s="20">
        <v>0</v>
      </c>
      <c r="J96" s="20">
        <v>0.03</v>
      </c>
      <c r="K96" s="20">
        <v>0.03</v>
      </c>
      <c r="L96" s="17">
        <f t="shared" si="34"/>
        <v>0.011998079243662004</v>
      </c>
      <c r="M96" s="17">
        <f t="shared" si="35"/>
        <v>0.9881441679685509</v>
      </c>
      <c r="N96" s="17">
        <f t="shared" si="36"/>
        <v>0.011855832031449132</v>
      </c>
      <c r="O96" s="17">
        <f t="shared" si="37"/>
        <v>0.0032737397821989145</v>
      </c>
      <c r="P96" s="17">
        <f t="shared" si="38"/>
        <v>0.9967369426185623</v>
      </c>
      <c r="Q96" s="17">
        <f t="shared" si="39"/>
        <v>0.9881441679685509</v>
      </c>
      <c r="R96" s="17">
        <f t="shared" si="40"/>
        <v>0.9849197968473364</v>
      </c>
      <c r="S96" s="17">
        <f t="shared" si="41"/>
        <v>0.8333173076923069</v>
      </c>
      <c r="T96" s="17">
        <f t="shared" si="42"/>
        <v>11.053080029512234</v>
      </c>
      <c r="U96" s="17">
        <f>PRODUCT(INDEX(vp12,1):INDEX(vp12,1+Dur))</f>
        <v>0.0069518812499056</v>
      </c>
      <c r="V96" s="17">
        <f t="shared" si="66"/>
        <v>0.008342417931000785</v>
      </c>
      <c r="W96" s="17">
        <f t="shared" si="43"/>
        <v>0.09220941303098955</v>
      </c>
      <c r="X96" s="17">
        <f t="shared" si="44"/>
        <v>0.0010896520752663738</v>
      </c>
      <c r="Y96" s="17">
        <f>SUM(INDEX(aDt,1+Dur):INDEX(aDt,EndtDur))</f>
        <v>0.03976696326796936</v>
      </c>
      <c r="Z96" s="17">
        <f>SUM(INDEX(mCt,1+Dur):INDEX(mCt,EndtDur))</f>
        <v>0.006727355304588724</v>
      </c>
      <c r="AA96" s="17">
        <f t="shared" si="49"/>
        <v>0.17445409807154183</v>
      </c>
      <c r="AB96" s="17">
        <f>(mMt+aDtEnd)/SUM(INDEX(aDt,1+Dur):INDEX(aDt,IF(Dur&lt;EndtDur-7,7+Dur,EndtDur)))</f>
        <v>0.20145103153300337</v>
      </c>
      <c r="AC96" s="17">
        <f t="shared" si="50"/>
        <v>0.8315946009103239</v>
      </c>
      <c r="AD96" s="17">
        <f t="shared" si="51"/>
        <v>1.2025090096849202</v>
      </c>
      <c r="AE96" s="17">
        <f t="shared" si="52"/>
        <v>-0.0010683638131496526</v>
      </c>
      <c r="AF96" s="22">
        <f>SUM(INDEX(dV,1):INDEX(dV,1+Dur))/EaDt</f>
        <v>0.8296557393697571</v>
      </c>
      <c r="AG96" s="17">
        <f t="shared" si="53"/>
        <v>1089.652075266374</v>
      </c>
      <c r="AH96" s="17">
        <f>SUM(INDEX(leNum,1+Dur):INDEX(leNum,EndtDur))</f>
        <v>6727.355304588723</v>
      </c>
      <c r="AI96" s="17">
        <f t="shared" si="54"/>
        <v>0.00809214539307076</v>
      </c>
      <c r="AJ96" s="17">
        <f>SUM(INDEX(leDen,1+Dur):INDEX(leDen,EndtDur))</f>
        <v>0.038573954369930295</v>
      </c>
      <c r="AK96" s="17">
        <f t="shared" si="55"/>
        <v>179849.58564076465</v>
      </c>
      <c r="AL96" s="17">
        <f t="shared" si="56"/>
        <v>857314.0215570348</v>
      </c>
      <c r="AM96" s="17">
        <f t="shared" si="57"/>
        <v>1089.652075266374</v>
      </c>
      <c r="AN96" s="17">
        <f>SUM(INDEX(gtNum,1+Dur):INDEX(gtNum,EndtDur))</f>
        <v>6727.355304588723</v>
      </c>
      <c r="AO96" s="17">
        <f t="shared" si="58"/>
        <v>0.00809214539307076</v>
      </c>
      <c r="AP96" s="17">
        <f>SUM(INDEX(gtDen,1+Dur):INDEX(gtDen,EndtDur))</f>
        <v>0.038573954369930295</v>
      </c>
      <c r="AQ96" s="17">
        <f t="shared" si="59"/>
        <v>179849.58564076465</v>
      </c>
      <c r="AR96" s="17">
        <f t="shared" si="60"/>
        <v>857314.0215570348</v>
      </c>
      <c r="AS96" s="17">
        <f t="shared" si="61"/>
        <v>2630.731540606055</v>
      </c>
      <c r="AT96" s="17">
        <f t="shared" si="62"/>
        <v>78.92194621818166</v>
      </c>
      <c r="AU96" s="17">
        <f t="shared" si="63"/>
        <v>-1068.3638131496527</v>
      </c>
      <c r="AV96" s="22">
        <f>SUM(INDEX(dGPAV,1):INDEX(dGPAV,1+Dur))/EaDt</f>
        <v>829655.7393697602</v>
      </c>
      <c r="AW96" s="22">
        <v>0</v>
      </c>
      <c r="AX96" s="17">
        <f t="shared" si="64"/>
        <v>0</v>
      </c>
      <c r="AY96" s="17">
        <f t="shared" si="65"/>
        <v>-1089.652075266374</v>
      </c>
      <c r="AZ96" s="22">
        <f>SUM(INDEX(dGAAV,1):INDEX(dGAAV,1+Dur))/EaDt</f>
        <v>841190.6683202842</v>
      </c>
    </row>
    <row r="97" spans="1:52" ht="11.25">
      <c r="A97">
        <v>88</v>
      </c>
      <c r="B97" s="27">
        <v>0.14609</v>
      </c>
      <c r="C97" s="20">
        <f t="shared" si="45"/>
        <v>0.013074565245467795</v>
      </c>
      <c r="D97" s="20">
        <f t="shared" si="46"/>
        <v>0.013247774132723307</v>
      </c>
      <c r="E97" s="20">
        <f t="shared" si="47"/>
        <v>0.0032737397821989145</v>
      </c>
      <c r="F97" s="20">
        <f t="shared" si="48"/>
        <v>0.0032737397821989145</v>
      </c>
      <c r="G97" s="20">
        <v>0</v>
      </c>
      <c r="H97" s="20">
        <v>0</v>
      </c>
      <c r="I97" s="20">
        <v>0</v>
      </c>
      <c r="J97" s="20">
        <v>0.03</v>
      </c>
      <c r="K97" s="20">
        <v>0.03</v>
      </c>
      <c r="L97" s="17">
        <f t="shared" si="34"/>
        <v>0.013247774132723307</v>
      </c>
      <c r="M97" s="17">
        <f t="shared" si="35"/>
        <v>0.9869254347545322</v>
      </c>
      <c r="N97" s="17">
        <f t="shared" si="36"/>
        <v>0.013074565245467795</v>
      </c>
      <c r="O97" s="17">
        <f t="shared" si="37"/>
        <v>0.0032737397821989145</v>
      </c>
      <c r="P97" s="17">
        <f t="shared" si="38"/>
        <v>0.9967369426185623</v>
      </c>
      <c r="Q97" s="17">
        <f t="shared" si="39"/>
        <v>0.9869254347545322</v>
      </c>
      <c r="R97" s="17">
        <f t="shared" si="40"/>
        <v>0.9837050404297278</v>
      </c>
      <c r="S97" s="17">
        <f t="shared" si="41"/>
        <v>0.8210673076923071</v>
      </c>
      <c r="T97" s="17">
        <f t="shared" si="42"/>
        <v>10.980861384530847</v>
      </c>
      <c r="U97" s="17">
        <f>PRODUCT(INDEX(vp12,1):INDEX(vp12,1+Dur))</f>
        <v>0.005707962421256621</v>
      </c>
      <c r="V97" s="17">
        <f t="shared" si="66"/>
        <v>0.0069518812499056</v>
      </c>
      <c r="W97" s="17">
        <f t="shared" si="43"/>
        <v>0.07633764436693244</v>
      </c>
      <c r="X97" s="17">
        <f t="shared" si="44"/>
        <v>0.000994824714715895</v>
      </c>
      <c r="Y97" s="17">
        <f>SUM(INDEX(aDt,1+Dur):INDEX(aDt,EndtDur))</f>
        <v>0.03142454533696858</v>
      </c>
      <c r="Z97" s="17">
        <f>SUM(INDEX(mCt,1+Dur):INDEX(mCt,EndtDur))</f>
        <v>0.00563770322932235</v>
      </c>
      <c r="AA97" s="17">
        <f t="shared" si="49"/>
        <v>0.1860920363997055</v>
      </c>
      <c r="AB97" s="17">
        <f>(mMt+aDtEnd)/SUM(INDEX(aDt,1+Dur):INDEX(aDt,IF(Dur&lt;EndtDur-7,7+Dur,EndtDur)))</f>
        <v>0.21034011597622215</v>
      </c>
      <c r="AC97" s="17">
        <f t="shared" si="50"/>
        <v>0.8411906683202857</v>
      </c>
      <c r="AD97" s="17">
        <f t="shared" si="51"/>
        <v>1.1887911238920772</v>
      </c>
      <c r="AE97" s="17">
        <f t="shared" si="52"/>
        <v>-0.0009770848374433408</v>
      </c>
      <c r="AF97" s="22">
        <f>SUM(INDEX(dV,1):INDEX(dV,1+Dur))/EaDt</f>
        <v>0.8392808129075214</v>
      </c>
      <c r="AG97" s="17">
        <f t="shared" si="53"/>
        <v>994.8247147158951</v>
      </c>
      <c r="AH97" s="17">
        <f>SUM(INDEX(leNum,1+Dur):INDEX(leNum,EndtDur))</f>
        <v>5637.703229322348</v>
      </c>
      <c r="AI97" s="17">
        <f t="shared" si="54"/>
        <v>0.0067433248124084315</v>
      </c>
      <c r="AJ97" s="17">
        <f>SUM(INDEX(leDen,1+Dur):INDEX(leDen,EndtDur))</f>
        <v>0.03048180897685953</v>
      </c>
      <c r="AK97" s="17">
        <f t="shared" si="55"/>
        <v>191847.4602058819</v>
      </c>
      <c r="AL97" s="17">
        <f t="shared" si="56"/>
        <v>867206.8745569951</v>
      </c>
      <c r="AM97" s="17">
        <f t="shared" si="57"/>
        <v>994.8247147158951</v>
      </c>
      <c r="AN97" s="17">
        <f>SUM(INDEX(gtNum,1+Dur):INDEX(gtNum,EndtDur))</f>
        <v>5637.703229322348</v>
      </c>
      <c r="AO97" s="17">
        <f t="shared" si="58"/>
        <v>0.0067433248124084315</v>
      </c>
      <c r="AP97" s="17">
        <f>SUM(INDEX(gtDen,1+Dur):INDEX(gtDen,EndtDur))</f>
        <v>0.03048180897685953</v>
      </c>
      <c r="AQ97" s="17">
        <f t="shared" si="59"/>
        <v>191847.4602058819</v>
      </c>
      <c r="AR97" s="17">
        <f t="shared" si="60"/>
        <v>867206.8745569951</v>
      </c>
      <c r="AS97" s="17">
        <f t="shared" si="61"/>
        <v>2630.731540606055</v>
      </c>
      <c r="AT97" s="17">
        <f t="shared" si="62"/>
        <v>78.92194621818166</v>
      </c>
      <c r="AU97" s="17">
        <f t="shared" si="63"/>
        <v>-977.0848374433408</v>
      </c>
      <c r="AV97" s="22">
        <f>SUM(INDEX(dGPAV,1):INDEX(dGPAV,1+Dur))/EaDt</f>
        <v>839280.812907525</v>
      </c>
      <c r="AW97" s="22">
        <v>0</v>
      </c>
      <c r="AX97" s="17">
        <f t="shared" si="64"/>
        <v>0</v>
      </c>
      <c r="AY97" s="17">
        <f t="shared" si="65"/>
        <v>-994.8247147158951</v>
      </c>
      <c r="AZ97" s="22">
        <f>SUM(INDEX(dGAAV,1):INDEX(dGAAV,1+Dur))/EaDt</f>
        <v>850221.5960467102</v>
      </c>
    </row>
    <row r="98" spans="1:52" ht="11.25">
      <c r="A98">
        <v>89</v>
      </c>
      <c r="B98" s="27">
        <v>0.15905</v>
      </c>
      <c r="C98" s="20">
        <f t="shared" si="45"/>
        <v>0.014331567364980757</v>
      </c>
      <c r="D98" s="20">
        <f t="shared" si="46"/>
        <v>0.014539947603544242</v>
      </c>
      <c r="E98" s="20">
        <f t="shared" si="47"/>
        <v>0.0032737397821989145</v>
      </c>
      <c r="F98" s="20">
        <f t="shared" si="48"/>
        <v>0.0032737397821989145</v>
      </c>
      <c r="G98" s="20">
        <v>0</v>
      </c>
      <c r="H98" s="20">
        <v>0</v>
      </c>
      <c r="I98" s="20">
        <v>0</v>
      </c>
      <c r="J98" s="20">
        <v>0.03</v>
      </c>
      <c r="K98" s="20">
        <v>0.03</v>
      </c>
      <c r="L98" s="17">
        <f t="shared" si="34"/>
        <v>0.014539947603544242</v>
      </c>
      <c r="M98" s="17">
        <f t="shared" si="35"/>
        <v>0.9856684326350194</v>
      </c>
      <c r="N98" s="17">
        <f t="shared" si="36"/>
        <v>0.014331567364980759</v>
      </c>
      <c r="O98" s="17">
        <f t="shared" si="37"/>
        <v>0.003273739782198915</v>
      </c>
      <c r="P98" s="17">
        <f t="shared" si="38"/>
        <v>0.9967369426185623</v>
      </c>
      <c r="Q98" s="17">
        <f t="shared" si="39"/>
        <v>0.9856684326350192</v>
      </c>
      <c r="R98" s="17">
        <f t="shared" si="40"/>
        <v>0.9824521399802594</v>
      </c>
      <c r="S98" s="17">
        <f t="shared" si="41"/>
        <v>0.8086057692307679</v>
      </c>
      <c r="T98" s="17">
        <f t="shared" si="42"/>
        <v>10.90698413105196</v>
      </c>
      <c r="U98" s="17">
        <f>PRODUCT(INDEX(vp12,1):INDEX(vp12,1+Dur))</f>
        <v>0.004615491344380527</v>
      </c>
      <c r="V98" s="17">
        <f t="shared" si="66"/>
        <v>0.005707962421256621</v>
      </c>
      <c r="W98" s="17">
        <f t="shared" si="43"/>
        <v>0.06225665554928689</v>
      </c>
      <c r="X98" s="17">
        <f t="shared" si="44"/>
        <v>0.0008893240374423674</v>
      </c>
      <c r="Y98" s="17">
        <f>SUM(INDEX(aDt,1+Dur):INDEX(aDt,EndtDur))</f>
        <v>0.024472664087062987</v>
      </c>
      <c r="Z98" s="17">
        <f>SUM(INDEX(mCt,1+Dur):INDEX(mCt,EndtDur))</f>
        <v>0.004642878514606455</v>
      </c>
      <c r="AA98" s="17">
        <f t="shared" si="49"/>
        <v>0.19830423458232826</v>
      </c>
      <c r="AB98" s="17">
        <f>(mMt+aDtEnd)/SUM(INDEX(aDt,1+Dur):INDEX(aDt,IF(Dur&lt;EndtDur-7,7+Dur,EndtDur)))</f>
        <v>0.2193890592049977</v>
      </c>
      <c r="AC98" s="17">
        <f t="shared" si="50"/>
        <v>0.850221596046712</v>
      </c>
      <c r="AD98" s="17">
        <f t="shared" si="51"/>
        <v>1.1761639608423438</v>
      </c>
      <c r="AE98" s="17">
        <f t="shared" si="52"/>
        <v>-0.0008747584041713993</v>
      </c>
      <c r="AF98" s="22">
        <f>SUM(INDEX(dV,1):INDEX(dV,1+Dur))/EaDt</f>
        <v>0.8484091171688696</v>
      </c>
      <c r="AG98" s="17">
        <f t="shared" si="53"/>
        <v>889.3240374423674</v>
      </c>
      <c r="AH98" s="17">
        <f>SUM(INDEX(leNum,1+Dur):INDEX(leNum,EndtDur))</f>
        <v>4642.878514606455</v>
      </c>
      <c r="AI98" s="17">
        <f t="shared" si="54"/>
        <v>0.005536723548618922</v>
      </c>
      <c r="AJ98" s="17">
        <f>SUM(INDEX(leDen,1+Dur):INDEX(leDen,EndtDur))</f>
        <v>0.023738484164451096</v>
      </c>
      <c r="AK98" s="17">
        <f t="shared" si="55"/>
        <v>204437.35523951365</v>
      </c>
      <c r="AL98" s="17">
        <f t="shared" si="56"/>
        <v>876517.109326507</v>
      </c>
      <c r="AM98" s="17">
        <f t="shared" si="57"/>
        <v>889.3240374423674</v>
      </c>
      <c r="AN98" s="17">
        <f>SUM(INDEX(gtNum,1+Dur):INDEX(gtNum,EndtDur))</f>
        <v>4642.878514606455</v>
      </c>
      <c r="AO98" s="17">
        <f t="shared" si="58"/>
        <v>0.005536723548618922</v>
      </c>
      <c r="AP98" s="17">
        <f>SUM(INDEX(gtDen,1+Dur):INDEX(gtDen,EndtDur))</f>
        <v>0.023738484164451096</v>
      </c>
      <c r="AQ98" s="17">
        <f t="shared" si="59"/>
        <v>204437.35523951365</v>
      </c>
      <c r="AR98" s="17">
        <f t="shared" si="60"/>
        <v>876517.109326507</v>
      </c>
      <c r="AS98" s="17">
        <f t="shared" si="61"/>
        <v>2630.731540606055</v>
      </c>
      <c r="AT98" s="17">
        <f t="shared" si="62"/>
        <v>78.92194621818166</v>
      </c>
      <c r="AU98" s="17">
        <f t="shared" si="63"/>
        <v>-874.7584041713993</v>
      </c>
      <c r="AV98" s="22">
        <f>SUM(INDEX(dGPAV,1):INDEX(dGPAV,1+Dur))/EaDt</f>
        <v>848409.117168874</v>
      </c>
      <c r="AW98" s="22">
        <v>0</v>
      </c>
      <c r="AX98" s="17">
        <f t="shared" si="64"/>
        <v>0</v>
      </c>
      <c r="AY98" s="17">
        <f t="shared" si="65"/>
        <v>-889.3240374423674</v>
      </c>
      <c r="AZ98" s="22">
        <f>SUM(INDEX(dGAAV,1):INDEX(dGAAV,1+Dur))/EaDt</f>
        <v>858783.7321716556</v>
      </c>
    </row>
    <row r="99" spans="1:52" ht="11.25">
      <c r="A99">
        <v>90</v>
      </c>
      <c r="B99" s="27">
        <v>0.17071</v>
      </c>
      <c r="C99" s="20">
        <f t="shared" si="45"/>
        <v>0.015477749648587613</v>
      </c>
      <c r="D99" s="20">
        <f t="shared" si="46"/>
        <v>0.015721076535408957</v>
      </c>
      <c r="E99" s="20">
        <f t="shared" si="47"/>
        <v>0.0032737397821989145</v>
      </c>
      <c r="F99" s="20">
        <f t="shared" si="48"/>
        <v>0.0032737397821989145</v>
      </c>
      <c r="G99" s="20">
        <v>0</v>
      </c>
      <c r="H99" s="20">
        <v>0</v>
      </c>
      <c r="I99" s="20">
        <v>0</v>
      </c>
      <c r="J99" s="20">
        <v>0.03</v>
      </c>
      <c r="K99" s="20">
        <v>0.03</v>
      </c>
      <c r="L99" s="17">
        <f t="shared" si="34"/>
        <v>0.015721076535408957</v>
      </c>
      <c r="M99" s="17">
        <f t="shared" si="35"/>
        <v>0.9845222503514124</v>
      </c>
      <c r="N99" s="17">
        <f t="shared" si="36"/>
        <v>0.015477749648587613</v>
      </c>
      <c r="O99" s="17">
        <f t="shared" si="37"/>
        <v>0.0032737397821989145</v>
      </c>
      <c r="P99" s="17">
        <f t="shared" si="38"/>
        <v>0.9967369426185623</v>
      </c>
      <c r="Q99" s="17">
        <f t="shared" si="39"/>
        <v>0.9845222503514124</v>
      </c>
      <c r="R99" s="17">
        <f t="shared" si="40"/>
        <v>0.9813096977552135</v>
      </c>
      <c r="S99" s="17">
        <f t="shared" si="41"/>
        <v>0.7973942307692291</v>
      </c>
      <c r="T99" s="17">
        <f t="shared" si="42"/>
        <v>10.840154780658288</v>
      </c>
      <c r="U99" s="17">
        <f>PRODUCT(INDEX(vp12,1):INDEX(vp12,1+Dur))</f>
        <v>0.0036803661701743456</v>
      </c>
      <c r="V99" s="17">
        <f t="shared" si="66"/>
        <v>0.004615491344380527</v>
      </c>
      <c r="W99" s="17">
        <f t="shared" si="43"/>
        <v>0.050032640561873516</v>
      </c>
      <c r="X99" s="17">
        <f t="shared" si="44"/>
        <v>0.0007718657971079372</v>
      </c>
      <c r="Y99" s="17">
        <f>SUM(INDEX(aDt,1+Dur):INDEX(aDt,EndtDur))</f>
        <v>0.018764701665806367</v>
      </c>
      <c r="Z99" s="17">
        <f>SUM(INDEX(mCt,1+Dur):INDEX(mCt,EndtDur))</f>
        <v>0.0037535544771640865</v>
      </c>
      <c r="AA99" s="17">
        <f t="shared" si="49"/>
        <v>0.21123218227102888</v>
      </c>
      <c r="AB99" s="17">
        <f>(mMt+aDtEnd)/SUM(INDEX(aDt,1+Dur):INDEX(aDt,IF(Dur&lt;EndtDur-7,7+Dur,EndtDur)))</f>
        <v>0.2286263620832183</v>
      </c>
      <c r="AC99" s="17">
        <f t="shared" si="50"/>
        <v>0.8587837321716575</v>
      </c>
      <c r="AD99" s="17">
        <f t="shared" si="51"/>
        <v>1.1644375208077598</v>
      </c>
      <c r="AE99" s="17">
        <f t="shared" si="52"/>
        <v>-0.0007600879420125328</v>
      </c>
      <c r="AF99" s="22">
        <f>SUM(INDEX(dV,1):INDEX(dV,1+Dur))/EaDt</f>
        <v>0.8574519080052342</v>
      </c>
      <c r="AG99" s="17">
        <f t="shared" si="53"/>
        <v>771.8657971079372</v>
      </c>
      <c r="AH99" s="17">
        <f>SUM(INDEX(leNum,1+Dur):INDEX(leNum,EndtDur))</f>
        <v>3753.5544771640875</v>
      </c>
      <c r="AI99" s="17">
        <f t="shared" si="54"/>
        <v>0.004477026604049111</v>
      </c>
      <c r="AJ99" s="17">
        <f>SUM(INDEX(leDen,1+Dur):INDEX(leDen,EndtDur))</f>
        <v>0.018201760615832174</v>
      </c>
      <c r="AK99" s="17">
        <f t="shared" si="55"/>
        <v>217765.13636188552</v>
      </c>
      <c r="AL99" s="17">
        <f t="shared" si="56"/>
        <v>885344.0537852142</v>
      </c>
      <c r="AM99" s="17">
        <f t="shared" si="57"/>
        <v>771.8657971079372</v>
      </c>
      <c r="AN99" s="17">
        <f>SUM(INDEX(gtNum,1+Dur):INDEX(gtNum,EndtDur))</f>
        <v>3753.5544771640875</v>
      </c>
      <c r="AO99" s="17">
        <f t="shared" si="58"/>
        <v>0.004477026604049111</v>
      </c>
      <c r="AP99" s="17">
        <f>SUM(INDEX(gtDen,1+Dur):INDEX(gtDen,EndtDur))</f>
        <v>0.018201760615832174</v>
      </c>
      <c r="AQ99" s="17">
        <f t="shared" si="59"/>
        <v>217765.13636188552</v>
      </c>
      <c r="AR99" s="17">
        <f t="shared" si="60"/>
        <v>885344.0537852142</v>
      </c>
      <c r="AS99" s="17">
        <f t="shared" si="61"/>
        <v>2630.731540606055</v>
      </c>
      <c r="AT99" s="17">
        <f t="shared" si="62"/>
        <v>78.92194621818166</v>
      </c>
      <c r="AU99" s="17">
        <f t="shared" si="63"/>
        <v>-760.0879420125327</v>
      </c>
      <c r="AV99" s="22">
        <f>SUM(INDEX(dGPAV,1):INDEX(dGPAV,1+Dur))/EaDt</f>
        <v>857451.9080052398</v>
      </c>
      <c r="AW99" s="22">
        <v>0</v>
      </c>
      <c r="AX99" s="17">
        <f t="shared" si="64"/>
        <v>0</v>
      </c>
      <c r="AY99" s="17">
        <f t="shared" si="65"/>
        <v>-771.8657971079372</v>
      </c>
      <c r="AZ99" s="22">
        <f>SUM(INDEX(dGAAV,1):INDEX(dGAAV,1+Dur))/EaDt</f>
        <v>867262.3695141564</v>
      </c>
    </row>
    <row r="100" spans="1:52" ht="11.25">
      <c r="A100">
        <v>91</v>
      </c>
      <c r="B100" s="27">
        <v>0.18164</v>
      </c>
      <c r="C100" s="20">
        <f t="shared" si="45"/>
        <v>0.016565666722131445</v>
      </c>
      <c r="D100" s="20">
        <f t="shared" si="46"/>
        <v>0.01684471058369164</v>
      </c>
      <c r="E100" s="20">
        <f t="shared" si="47"/>
        <v>0.0032737397821989145</v>
      </c>
      <c r="F100" s="20">
        <f t="shared" si="48"/>
        <v>0.0032737397821989145</v>
      </c>
      <c r="G100" s="20">
        <v>0</v>
      </c>
      <c r="H100" s="20">
        <v>0</v>
      </c>
      <c r="I100" s="20">
        <v>0</v>
      </c>
      <c r="J100" s="20">
        <v>0.03</v>
      </c>
      <c r="K100" s="20">
        <v>0.03</v>
      </c>
      <c r="L100" s="17">
        <f t="shared" si="34"/>
        <v>0.01684471058369164</v>
      </c>
      <c r="M100" s="17">
        <f t="shared" si="35"/>
        <v>0.9834343332778684</v>
      </c>
      <c r="N100" s="17">
        <f t="shared" si="36"/>
        <v>0.01656566672213144</v>
      </c>
      <c r="O100" s="17">
        <f t="shared" si="37"/>
        <v>0.003273739782198914</v>
      </c>
      <c r="P100" s="17">
        <f t="shared" si="38"/>
        <v>0.9967369426185623</v>
      </c>
      <c r="Q100" s="17">
        <f t="shared" si="39"/>
        <v>0.9834343332778686</v>
      </c>
      <c r="R100" s="17">
        <f t="shared" si="40"/>
        <v>0.9802253306175069</v>
      </c>
      <c r="S100" s="17">
        <f t="shared" si="41"/>
        <v>0.7868846153846153</v>
      </c>
      <c r="T100" s="17">
        <f t="shared" si="42"/>
        <v>10.777190783480828</v>
      </c>
      <c r="U100" s="17">
        <f>PRODUCT(INDEX(vp12,1):INDEX(vp12,1+Dur))</f>
        <v>0.0028960235182921893</v>
      </c>
      <c r="V100" s="17">
        <f t="shared" si="66"/>
        <v>0.0036803661701743456</v>
      </c>
      <c r="W100" s="17">
        <f t="shared" si="43"/>
        <v>0.039664008369037586</v>
      </c>
      <c r="X100" s="17">
        <f t="shared" si="44"/>
        <v>0.000654916716596161</v>
      </c>
      <c r="Y100" s="17">
        <f>SUM(INDEX(aDt,1+Dur):INDEX(aDt,EndtDur))</f>
        <v>0.014149210321425833</v>
      </c>
      <c r="Z100" s="17">
        <f>SUM(INDEX(mCt,1+Dur):INDEX(mCt,EndtDur))</f>
        <v>0.0029816886800561495</v>
      </c>
      <c r="AA100" s="17">
        <f t="shared" si="49"/>
        <v>0.22558453884820814</v>
      </c>
      <c r="AB100" s="17">
        <f>(mMt+aDtEnd)/SUM(INDEX(aDt,1+Dur):INDEX(aDt,IF(Dur&lt;EndtDur-7,7+Dur,EndtDur)))</f>
        <v>0.23858323922962185</v>
      </c>
      <c r="AC100" s="17">
        <f t="shared" si="50"/>
        <v>0.8672623695141589</v>
      </c>
      <c r="AD100" s="17">
        <f t="shared" si="51"/>
        <v>1.1530536030984497</v>
      </c>
      <c r="AE100" s="17">
        <f t="shared" si="52"/>
        <v>-0.0006455251228922495</v>
      </c>
      <c r="AF100" s="22">
        <f>SUM(INDEX(dV,1):INDEX(dV,1+Dur))/EaDt</f>
        <v>0.8667788282886438</v>
      </c>
      <c r="AG100" s="17">
        <f t="shared" si="53"/>
        <v>654.916716596161</v>
      </c>
      <c r="AH100" s="17">
        <f>SUM(INDEX(leNum,1+Dur):INDEX(leNum,EndtDur))</f>
        <v>2981.68868005615</v>
      </c>
      <c r="AI100" s="17">
        <f t="shared" si="54"/>
        <v>0.003569955185069115</v>
      </c>
      <c r="AJ100" s="17">
        <f>SUM(INDEX(leDen,1+Dur):INDEX(leDen,EndtDur))</f>
        <v>0.01372473401178306</v>
      </c>
      <c r="AK100" s="17">
        <f t="shared" si="55"/>
        <v>232561.38025588467</v>
      </c>
      <c r="AL100" s="17">
        <f t="shared" si="56"/>
        <v>894084.9170249063</v>
      </c>
      <c r="AM100" s="17">
        <f t="shared" si="57"/>
        <v>654.916716596161</v>
      </c>
      <c r="AN100" s="17">
        <f>SUM(INDEX(gtNum,1+Dur):INDEX(gtNum,EndtDur))</f>
        <v>2981.68868005615</v>
      </c>
      <c r="AO100" s="17">
        <f t="shared" si="58"/>
        <v>0.003569955185069115</v>
      </c>
      <c r="AP100" s="17">
        <f>SUM(INDEX(gtDen,1+Dur):INDEX(gtDen,EndtDur))</f>
        <v>0.01372473401178306</v>
      </c>
      <c r="AQ100" s="17">
        <f t="shared" si="59"/>
        <v>232561.38025588467</v>
      </c>
      <c r="AR100" s="17">
        <f t="shared" si="60"/>
        <v>894084.9170249063</v>
      </c>
      <c r="AS100" s="17">
        <f t="shared" si="61"/>
        <v>2630.731540606055</v>
      </c>
      <c r="AT100" s="17">
        <f t="shared" si="62"/>
        <v>78.92194621818166</v>
      </c>
      <c r="AU100" s="17">
        <f t="shared" si="63"/>
        <v>-645.5251228922496</v>
      </c>
      <c r="AV100" s="22">
        <f>SUM(INDEX(dGPAV,1):INDEX(dGPAV,1+Dur))/EaDt</f>
        <v>866778.8282886508</v>
      </c>
      <c r="AW100" s="22">
        <v>0</v>
      </c>
      <c r="AX100" s="17">
        <f t="shared" si="64"/>
        <v>0</v>
      </c>
      <c r="AY100" s="17">
        <f t="shared" si="65"/>
        <v>-654.916716596161</v>
      </c>
      <c r="AZ100" s="22">
        <f>SUM(INDEX(dGAAV,1):INDEX(dGAAV,1+Dur))/EaDt</f>
        <v>876003.3724881596</v>
      </c>
    </row>
    <row r="101" spans="1:52" ht="11.25">
      <c r="A101">
        <v>92</v>
      </c>
      <c r="B101" s="27">
        <v>0.19431</v>
      </c>
      <c r="C101" s="20">
        <f t="shared" si="45"/>
        <v>0.017843569533633863</v>
      </c>
      <c r="D101" s="20">
        <f t="shared" si="46"/>
        <v>0.0181677469903252</v>
      </c>
      <c r="E101" s="20">
        <f t="shared" si="47"/>
        <v>0.0032737397821989145</v>
      </c>
      <c r="F101" s="20">
        <f t="shared" si="48"/>
        <v>0.0032737397821989145</v>
      </c>
      <c r="G101" s="20">
        <v>0</v>
      </c>
      <c r="H101" s="20">
        <v>0</v>
      </c>
      <c r="I101" s="20">
        <v>0</v>
      </c>
      <c r="J101" s="20">
        <v>0.03</v>
      </c>
      <c r="K101" s="20">
        <v>0.03</v>
      </c>
      <c r="L101" s="17">
        <f t="shared" si="34"/>
        <v>0.0181677469903252</v>
      </c>
      <c r="M101" s="17">
        <f t="shared" si="35"/>
        <v>0.9821564304663661</v>
      </c>
      <c r="N101" s="17">
        <f t="shared" si="36"/>
        <v>0.017843569533633863</v>
      </c>
      <c r="O101" s="17">
        <f t="shared" si="37"/>
        <v>0.0032737397821989145</v>
      </c>
      <c r="P101" s="17">
        <f t="shared" si="38"/>
        <v>0.9967369426185623</v>
      </c>
      <c r="Q101" s="17">
        <f t="shared" si="39"/>
        <v>0.9821564304663661</v>
      </c>
      <c r="R101" s="17">
        <f t="shared" si="40"/>
        <v>0.9789515976762063</v>
      </c>
      <c r="S101" s="17">
        <f t="shared" si="41"/>
        <v>0.7747019230769218</v>
      </c>
      <c r="T101" s="17">
        <f t="shared" si="42"/>
        <v>10.703808937954175</v>
      </c>
      <c r="U101" s="17">
        <f>PRODUCT(INDEX(vp12,1):INDEX(vp12,1+Dur))</f>
        <v>0.0022435549888969518</v>
      </c>
      <c r="V101" s="17">
        <f t="shared" si="66"/>
        <v>0.0028960235182921893</v>
      </c>
      <c r="W101" s="17">
        <f t="shared" si="43"/>
        <v>0.030998482419621432</v>
      </c>
      <c r="X101" s="17">
        <f t="shared" si="44"/>
        <v>0.0005513187025225236</v>
      </c>
      <c r="Y101" s="17">
        <f>SUM(INDEX(aDt,1+Dur):INDEX(aDt,EndtDur))</f>
        <v>0.010468844151251488</v>
      </c>
      <c r="Z101" s="17">
        <f>SUM(INDEX(mCt,1+Dur):INDEX(mCt,EndtDur))</f>
        <v>0.002326771963459989</v>
      </c>
      <c r="AA101" s="17">
        <f t="shared" si="49"/>
        <v>0.24233108566485997</v>
      </c>
      <c r="AB101" s="17">
        <f>(mMt+aDtEnd)/SUM(INDEX(aDt,1+Dur):INDEX(aDt,IF(Dur&lt;EndtDur-7,7+Dur,EndtDur)))</f>
        <v>0.2498120974192312</v>
      </c>
      <c r="AC101" s="17">
        <f t="shared" si="50"/>
        <v>0.8760033724881628</v>
      </c>
      <c r="AD101" s="17">
        <f t="shared" si="51"/>
        <v>1.1415481166010153</v>
      </c>
      <c r="AE101" s="17">
        <f t="shared" si="52"/>
        <v>-0.0005439286019229727</v>
      </c>
      <c r="AF101" s="22">
        <f>SUM(INDEX(dV,1):INDEX(dV,1+Dur))/EaDt</f>
        <v>0.8764141194174224</v>
      </c>
      <c r="AG101" s="17">
        <f t="shared" si="53"/>
        <v>551.3187025225236</v>
      </c>
      <c r="AH101" s="17">
        <f>SUM(INDEX(leNum,1+Dur):INDEX(leNum,EndtDur))</f>
        <v>2326.771963459989</v>
      </c>
      <c r="AI101" s="17">
        <f t="shared" si="54"/>
        <v>0.0028091428127434235</v>
      </c>
      <c r="AJ101" s="17">
        <f>SUM(INDEX(leDen,1+Dur):INDEX(leDen,EndtDur))</f>
        <v>0.010154778826713945</v>
      </c>
      <c r="AK101" s="17">
        <f t="shared" si="55"/>
        <v>249825.86151016486</v>
      </c>
      <c r="AL101" s="17">
        <f t="shared" si="56"/>
        <v>903096.2602970751</v>
      </c>
      <c r="AM101" s="17">
        <f t="shared" si="57"/>
        <v>551.3187025225236</v>
      </c>
      <c r="AN101" s="17">
        <f>SUM(INDEX(gtNum,1+Dur):INDEX(gtNum,EndtDur))</f>
        <v>2326.771963459989</v>
      </c>
      <c r="AO101" s="17">
        <f t="shared" si="58"/>
        <v>0.0028091428127434235</v>
      </c>
      <c r="AP101" s="17">
        <f>SUM(INDEX(gtDen,1+Dur):INDEX(gtDen,EndtDur))</f>
        <v>0.010154778826713945</v>
      </c>
      <c r="AQ101" s="17">
        <f t="shared" si="59"/>
        <v>249825.86151016486</v>
      </c>
      <c r="AR101" s="17">
        <f t="shared" si="60"/>
        <v>903096.2602970751</v>
      </c>
      <c r="AS101" s="17">
        <f t="shared" si="61"/>
        <v>2630.731540606055</v>
      </c>
      <c r="AT101" s="17">
        <f t="shared" si="62"/>
        <v>78.92194621818166</v>
      </c>
      <c r="AU101" s="17">
        <f t="shared" si="63"/>
        <v>-543.9286019229727</v>
      </c>
      <c r="AV101" s="22">
        <f>SUM(INDEX(dGPAV,1):INDEX(dGPAV,1+Dur))/EaDt</f>
        <v>876414.1194174315</v>
      </c>
      <c r="AW101" s="22">
        <v>0</v>
      </c>
      <c r="AX101" s="17">
        <f t="shared" si="64"/>
        <v>0</v>
      </c>
      <c r="AY101" s="17">
        <f t="shared" si="65"/>
        <v>-551.3187025225236</v>
      </c>
      <c r="AZ101" s="22">
        <f>SUM(INDEX(dGAAV,1):INDEX(dGAAV,1+Dur))/EaDt</f>
        <v>885027.4123580485</v>
      </c>
    </row>
    <row r="102" spans="1:52" ht="11.25">
      <c r="A102">
        <v>93</v>
      </c>
      <c r="B102" s="27">
        <v>0.20889</v>
      </c>
      <c r="C102" s="20">
        <f t="shared" si="45"/>
        <v>0.019337113676841766</v>
      </c>
      <c r="D102" s="20">
        <f t="shared" si="46"/>
        <v>0.019718410828560306</v>
      </c>
      <c r="E102" s="20">
        <f t="shared" si="47"/>
        <v>0.0032737397821989145</v>
      </c>
      <c r="F102" s="20">
        <f t="shared" si="48"/>
        <v>0.0032737397821989145</v>
      </c>
      <c r="G102" s="20">
        <v>0</v>
      </c>
      <c r="H102" s="20">
        <v>0</v>
      </c>
      <c r="I102" s="20">
        <v>0</v>
      </c>
      <c r="J102" s="20">
        <v>0.03</v>
      </c>
      <c r="K102" s="20">
        <v>0.03</v>
      </c>
      <c r="L102" s="17">
        <f t="shared" si="34"/>
        <v>0.019718410828560306</v>
      </c>
      <c r="M102" s="17">
        <f t="shared" si="35"/>
        <v>0.9806628863231581</v>
      </c>
      <c r="N102" s="17">
        <f t="shared" si="36"/>
        <v>0.019337113676841766</v>
      </c>
      <c r="O102" s="17">
        <f t="shared" si="37"/>
        <v>0.003273739782198914</v>
      </c>
      <c r="P102" s="17">
        <f t="shared" si="38"/>
        <v>0.9967369426185623</v>
      </c>
      <c r="Q102" s="17">
        <f t="shared" si="39"/>
        <v>0.9806628863231582</v>
      </c>
      <c r="R102" s="17">
        <f t="shared" si="40"/>
        <v>0.9774629270532394</v>
      </c>
      <c r="S102" s="17">
        <f t="shared" si="41"/>
        <v>0.7606826923076913</v>
      </c>
      <c r="T102" s="17">
        <f t="shared" si="42"/>
        <v>10.618828286071103</v>
      </c>
      <c r="U102" s="17">
        <f>PRODUCT(INDEX(vp12,1):INDEX(vp12,1+Dur))</f>
        <v>0.0017066334492944857</v>
      </c>
      <c r="V102" s="17">
        <f t="shared" si="66"/>
        <v>0.0022435549888969518</v>
      </c>
      <c r="W102" s="17">
        <f t="shared" si="43"/>
        <v>0.02382392517745489</v>
      </c>
      <c r="X102" s="17">
        <f t="shared" si="44"/>
        <v>0.00045918270469735243</v>
      </c>
      <c r="Y102" s="17">
        <f>SUM(INDEX(aDt,1+Dur):INDEX(aDt,EndtDur))</f>
        <v>0.0075728206329593</v>
      </c>
      <c r="Z102" s="17">
        <f>SUM(INDEX(mCt,1+Dur):INDEX(mCt,EndtDur))</f>
        <v>0.0017754532609374654</v>
      </c>
      <c r="AA102" s="17">
        <f t="shared" si="49"/>
        <v>0.2622018614391155</v>
      </c>
      <c r="AB102" s="17">
        <f>(mMt+aDtEnd)/SUM(INDEX(aDt,1+Dur):INDEX(aDt,IF(Dur&lt;EndtDur-7,7+Dur,EndtDur)))</f>
        <v>0.2622018614391155</v>
      </c>
      <c r="AC102" s="17">
        <f t="shared" si="50"/>
        <v>0.8850274123580528</v>
      </c>
      <c r="AD102" s="17">
        <f t="shared" si="51"/>
        <v>1.1299085045689332</v>
      </c>
      <c r="AE102" s="17">
        <f t="shared" si="52"/>
        <v>-0.0004534575795511484</v>
      </c>
      <c r="AF102" s="22">
        <f>SUM(INDEX(dV,1):INDEX(dV,1+Dur))/EaDt</f>
        <v>0.8864385559962707</v>
      </c>
      <c r="AG102" s="17">
        <f t="shared" si="53"/>
        <v>459.18270469735245</v>
      </c>
      <c r="AH102" s="17">
        <f>SUM(INDEX(leNum,1+Dur):INDEX(leNum,EndtDur))</f>
        <v>1775.4532609374653</v>
      </c>
      <c r="AI102" s="17">
        <f t="shared" si="54"/>
        <v>0.0021762483392300433</v>
      </c>
      <c r="AJ102" s="17">
        <f>SUM(INDEX(leDen,1+Dur):INDEX(leDen,EndtDur))</f>
        <v>0.007345636013970521</v>
      </c>
      <c r="AK102" s="17">
        <f t="shared" si="55"/>
        <v>270311.19735991285</v>
      </c>
      <c r="AL102" s="17">
        <f t="shared" si="56"/>
        <v>912399.3941835595</v>
      </c>
      <c r="AM102" s="17">
        <f t="shared" si="57"/>
        <v>459.18270469735245</v>
      </c>
      <c r="AN102" s="17">
        <f>SUM(INDEX(gtNum,1+Dur):INDEX(gtNum,EndtDur))</f>
        <v>1775.4532609374653</v>
      </c>
      <c r="AO102" s="17">
        <f t="shared" si="58"/>
        <v>0.0021762483392300433</v>
      </c>
      <c r="AP102" s="17">
        <f>SUM(INDEX(gtDen,1+Dur):INDEX(gtDen,EndtDur))</f>
        <v>0.007345636013970521</v>
      </c>
      <c r="AQ102" s="17">
        <f t="shared" si="59"/>
        <v>270311.19735991285</v>
      </c>
      <c r="AR102" s="17">
        <f t="shared" si="60"/>
        <v>912399.3941835595</v>
      </c>
      <c r="AS102" s="17">
        <f t="shared" si="61"/>
        <v>2630.731540606055</v>
      </c>
      <c r="AT102" s="17">
        <f t="shared" si="62"/>
        <v>78.92194621818166</v>
      </c>
      <c r="AU102" s="17">
        <f t="shared" si="63"/>
        <v>-453.45757955114846</v>
      </c>
      <c r="AV102" s="22">
        <f>SUM(INDEX(dGPAV,1):INDEX(dGPAV,1+Dur))/EaDt</f>
        <v>886438.5559962827</v>
      </c>
      <c r="AW102" s="22">
        <v>0</v>
      </c>
      <c r="AX102" s="17">
        <f t="shared" si="64"/>
        <v>0</v>
      </c>
      <c r="AY102" s="17">
        <f t="shared" si="65"/>
        <v>-459.18270469735245</v>
      </c>
      <c r="AZ102" s="22">
        <f>SUM(INDEX(dGAAV,1):INDEX(dGAAV,1+Dur))/EaDt</f>
        <v>894407.0340588507</v>
      </c>
    </row>
    <row r="103" spans="1:52" ht="11.25">
      <c r="A103">
        <v>94</v>
      </c>
      <c r="B103" s="27">
        <v>0.22569</v>
      </c>
      <c r="C103" s="20">
        <f t="shared" si="45"/>
        <v>0.02108968300895253</v>
      </c>
      <c r="D103" s="20">
        <f t="shared" si="46"/>
        <v>0.02154403998292461</v>
      </c>
      <c r="E103" s="20">
        <f t="shared" si="47"/>
        <v>0.0032737397821989145</v>
      </c>
      <c r="F103" s="20">
        <f t="shared" si="48"/>
        <v>0.0032737397821989145</v>
      </c>
      <c r="G103" s="20">
        <v>0</v>
      </c>
      <c r="H103" s="20">
        <v>0</v>
      </c>
      <c r="I103" s="20">
        <v>0</v>
      </c>
      <c r="J103" s="20">
        <v>0.03</v>
      </c>
      <c r="K103" s="20">
        <v>0.03</v>
      </c>
      <c r="L103" s="17">
        <f t="shared" si="34"/>
        <v>0.02154403998292461</v>
      </c>
      <c r="M103" s="17">
        <f t="shared" si="35"/>
        <v>0.9789103169910476</v>
      </c>
      <c r="N103" s="17">
        <f t="shared" si="36"/>
        <v>0.021089683008952535</v>
      </c>
      <c r="O103" s="17">
        <f t="shared" si="37"/>
        <v>0.003273739782198915</v>
      </c>
      <c r="P103" s="17">
        <f t="shared" si="38"/>
        <v>0.9967369426185623</v>
      </c>
      <c r="Q103" s="17">
        <f t="shared" si="39"/>
        <v>0.9789103169910475</v>
      </c>
      <c r="R103" s="17">
        <f t="shared" si="40"/>
        <v>0.9757160764554242</v>
      </c>
      <c r="S103" s="17">
        <f t="shared" si="41"/>
        <v>0.7445288461538448</v>
      </c>
      <c r="T103" s="17">
        <f t="shared" si="42"/>
        <v>10.520176172405185</v>
      </c>
      <c r="U103" s="17">
        <f>PRODUCT(INDEX(vp12,1):INDEX(vp12,1+Dur))</f>
        <v>0.0012706378328107798</v>
      </c>
      <c r="V103" s="17">
        <f t="shared" si="66"/>
        <v>0.0017066334492944857</v>
      </c>
      <c r="W103" s="17">
        <f t="shared" si="43"/>
        <v>0.01795408454829752</v>
      </c>
      <c r="X103" s="17">
        <f t="shared" si="44"/>
        <v>0.00037741040837142593</v>
      </c>
      <c r="Y103" s="17">
        <f>SUM(INDEX(aDt,1+Dur):INDEX(aDt,EndtDur))</f>
        <v>0.005329265644062348</v>
      </c>
      <c r="Z103" s="17">
        <f>SUM(INDEX(mCt,1+Dur):INDEX(mCt,EndtDur))</f>
        <v>0.001316270556240113</v>
      </c>
      <c r="AA103" s="17">
        <f t="shared" si="49"/>
        <v>0.28642313285880155</v>
      </c>
      <c r="AB103" s="17">
        <f>(mMt+aDtEnd)/SUM(INDEX(aDt,1+Dur):INDEX(aDt,IF(Dur&lt;EndtDur-7,7+Dur,EndtDur)))</f>
        <v>0.28642313285880155</v>
      </c>
      <c r="AC103" s="17">
        <f t="shared" si="50"/>
        <v>0.8944070340588564</v>
      </c>
      <c r="AD103" s="17">
        <f t="shared" si="51"/>
        <v>1.1180591854940567</v>
      </c>
      <c r="AE103" s="17">
        <f t="shared" si="52"/>
        <v>-0.000373055404761413</v>
      </c>
      <c r="AF103" s="22">
        <f>SUM(INDEX(dV,1):INDEX(dV,1+Dur))/EaDt</f>
        <v>0.8970064137983663</v>
      </c>
      <c r="AG103" s="17">
        <f t="shared" si="53"/>
        <v>377.41040837142594</v>
      </c>
      <c r="AH103" s="17">
        <f>SUM(INDEX(leNum,1+Dur):INDEX(leNum,EndtDur))</f>
        <v>1316.270556240113</v>
      </c>
      <c r="AI103" s="17">
        <f t="shared" si="54"/>
        <v>0.001655434445815651</v>
      </c>
      <c r="AJ103" s="17">
        <f>SUM(INDEX(leDen,1+Dur):INDEX(leDen,EndtDur))</f>
        <v>0.005169387674740477</v>
      </c>
      <c r="AK103" s="17">
        <f t="shared" si="55"/>
        <v>295281.5802668058</v>
      </c>
      <c r="AL103" s="17">
        <f t="shared" si="56"/>
        <v>922069.1072771716</v>
      </c>
      <c r="AM103" s="17">
        <f t="shared" si="57"/>
        <v>377.41040837142594</v>
      </c>
      <c r="AN103" s="17">
        <f>SUM(INDEX(gtNum,1+Dur):INDEX(gtNum,EndtDur))</f>
        <v>1316.270556240113</v>
      </c>
      <c r="AO103" s="17">
        <f t="shared" si="58"/>
        <v>0.001655434445815651</v>
      </c>
      <c r="AP103" s="17">
        <f>SUM(INDEX(gtDen,1+Dur):INDEX(gtDen,EndtDur))</f>
        <v>0.005169387674740477</v>
      </c>
      <c r="AQ103" s="17">
        <f t="shared" si="59"/>
        <v>295281.5802668058</v>
      </c>
      <c r="AR103" s="17">
        <f t="shared" si="60"/>
        <v>922069.1072771716</v>
      </c>
      <c r="AS103" s="17">
        <f t="shared" si="61"/>
        <v>2630.731540606055</v>
      </c>
      <c r="AT103" s="17">
        <f t="shared" si="62"/>
        <v>78.92194621818166</v>
      </c>
      <c r="AU103" s="17">
        <f t="shared" si="63"/>
        <v>-373.055404761413</v>
      </c>
      <c r="AV103" s="22">
        <f>SUM(INDEX(dGPAV,1):INDEX(dGPAV,1+Dur))/EaDt</f>
        <v>897006.4137983823</v>
      </c>
      <c r="AW103" s="22">
        <v>0</v>
      </c>
      <c r="AX103" s="17">
        <f t="shared" si="64"/>
        <v>0</v>
      </c>
      <c r="AY103" s="17">
        <f t="shared" si="65"/>
        <v>-377.41040837142594</v>
      </c>
      <c r="AZ103" s="22">
        <f>SUM(INDEX(dGAAV,1):INDEX(dGAAV,1+Dur))/EaDt</f>
        <v>904281.7107813831</v>
      </c>
    </row>
    <row r="104" spans="1:52" ht="11.25">
      <c r="A104">
        <v>95</v>
      </c>
      <c r="B104" s="27">
        <v>0.24343</v>
      </c>
      <c r="C104" s="20">
        <f t="shared" si="45"/>
        <v>0.022978562379325163</v>
      </c>
      <c r="D104" s="20">
        <f t="shared" si="46"/>
        <v>0.023518995074749333</v>
      </c>
      <c r="E104" s="20">
        <f t="shared" si="47"/>
        <v>0.0032737397821989145</v>
      </c>
      <c r="F104" s="20">
        <f t="shared" si="48"/>
        <v>0.0032737397821989145</v>
      </c>
      <c r="G104" s="20">
        <v>0</v>
      </c>
      <c r="H104" s="20">
        <v>0</v>
      </c>
      <c r="I104" s="20">
        <v>0</v>
      </c>
      <c r="J104" s="20">
        <v>0.03</v>
      </c>
      <c r="K104" s="20">
        <v>0.03</v>
      </c>
      <c r="L104" s="17">
        <f t="shared" si="34"/>
        <v>0.023518995074749333</v>
      </c>
      <c r="M104" s="17">
        <f t="shared" si="35"/>
        <v>0.9770214376206747</v>
      </c>
      <c r="N104" s="17">
        <f t="shared" si="36"/>
        <v>0.022978562379325163</v>
      </c>
      <c r="O104" s="17">
        <f t="shared" si="37"/>
        <v>0.003273739782198914</v>
      </c>
      <c r="P104" s="17">
        <f t="shared" si="38"/>
        <v>0.9967369426185623</v>
      </c>
      <c r="Q104" s="17">
        <f t="shared" si="39"/>
        <v>0.9770214376206748</v>
      </c>
      <c r="R104" s="17">
        <f t="shared" si="40"/>
        <v>0.9738333606068238</v>
      </c>
      <c r="S104" s="17">
        <f t="shared" si="41"/>
        <v>0.7274711538461527</v>
      </c>
      <c r="T104" s="17">
        <f t="shared" si="42"/>
        <v>10.415125995312872</v>
      </c>
      <c r="U104" s="17">
        <f>PRODUCT(INDEX(vp12,1):INDEX(vp12,1+Dur))</f>
        <v>0.0009243523703554328</v>
      </c>
      <c r="V104" s="17">
        <f t="shared" si="66"/>
        <v>0.0012706378328107798</v>
      </c>
      <c r="W104" s="17">
        <f t="shared" si="43"/>
        <v>0.013233853123135563</v>
      </c>
      <c r="X104" s="17">
        <f t="shared" si="44"/>
        <v>0.0003031026403370368</v>
      </c>
      <c r="Y104" s="17">
        <f>SUM(INDEX(aDt,1+Dur):INDEX(aDt,EndtDur))</f>
        <v>0.0036226321947678626</v>
      </c>
      <c r="Z104" s="17">
        <f>SUM(INDEX(mCt,1+Dur):INDEX(mCt,EndtDur))</f>
        <v>0.000938860147868687</v>
      </c>
      <c r="AA104" s="17">
        <f t="shared" si="49"/>
        <v>0.31717670783614266</v>
      </c>
      <c r="AB104" s="17">
        <f>(mMt+aDtEnd)/SUM(INDEX(aDt,1+Dur):INDEX(aDt,IF(Dur&lt;EndtDur-7,7+Dur,EndtDur)))</f>
        <v>0.31717670783614266</v>
      </c>
      <c r="AC104" s="17">
        <f t="shared" si="50"/>
        <v>0.9042817107813906</v>
      </c>
      <c r="AD104" s="17">
        <f t="shared" si="51"/>
        <v>1.105850077555919</v>
      </c>
      <c r="AE104" s="17">
        <f t="shared" si="52"/>
        <v>-0.000299860214524278</v>
      </c>
      <c r="AF104" s="22">
        <f>SUM(INDEX(dV,1):INDEX(dV,1+Dur))/EaDt</f>
        <v>0.9086470679994955</v>
      </c>
      <c r="AG104" s="17">
        <f t="shared" si="53"/>
        <v>303.1026403370368</v>
      </c>
      <c r="AH104" s="17">
        <f>SUM(INDEX(leNum,1+Dur):INDEX(leNum,EndtDur))</f>
        <v>938.860147868687</v>
      </c>
      <c r="AI104" s="17">
        <f t="shared" si="54"/>
        <v>0.0012325186978264563</v>
      </c>
      <c r="AJ104" s="17">
        <f>SUM(INDEX(leDen,1+Dur):INDEX(leDen,EndtDur))</f>
        <v>0.0035139532289248264</v>
      </c>
      <c r="AK104" s="17">
        <f t="shared" si="55"/>
        <v>326986.2967382914</v>
      </c>
      <c r="AL104" s="17">
        <f t="shared" si="56"/>
        <v>932249.1863725677</v>
      </c>
      <c r="AM104" s="17">
        <f t="shared" si="57"/>
        <v>303.1026403370368</v>
      </c>
      <c r="AN104" s="17">
        <f>SUM(INDEX(gtNum,1+Dur):INDEX(gtNum,EndtDur))</f>
        <v>938.860147868687</v>
      </c>
      <c r="AO104" s="17">
        <f t="shared" si="58"/>
        <v>0.0012325186978264563</v>
      </c>
      <c r="AP104" s="17">
        <f>SUM(INDEX(gtDen,1+Dur):INDEX(gtDen,EndtDur))</f>
        <v>0.0035139532289248264</v>
      </c>
      <c r="AQ104" s="17">
        <f t="shared" si="59"/>
        <v>326986.2967382914</v>
      </c>
      <c r="AR104" s="17">
        <f t="shared" si="60"/>
        <v>932249.1863725677</v>
      </c>
      <c r="AS104" s="17">
        <f t="shared" si="61"/>
        <v>2630.731540606055</v>
      </c>
      <c r="AT104" s="17">
        <f t="shared" si="62"/>
        <v>78.92194621818166</v>
      </c>
      <c r="AU104" s="17">
        <f t="shared" si="63"/>
        <v>-299.86021452427804</v>
      </c>
      <c r="AV104" s="22">
        <f>SUM(INDEX(dGPAV,1):INDEX(dGPAV,1+Dur))/EaDt</f>
        <v>908647.0679995174</v>
      </c>
      <c r="AW104" s="22">
        <v>0</v>
      </c>
      <c r="AX104" s="17">
        <f t="shared" si="64"/>
        <v>0</v>
      </c>
      <c r="AY104" s="17">
        <f t="shared" si="65"/>
        <v>-303.1026403370368</v>
      </c>
      <c r="AZ104" s="22">
        <f>SUM(INDEX(dGAAV,1):INDEX(dGAAV,1+Dur))/EaDt</f>
        <v>915140.0916247702</v>
      </c>
    </row>
    <row r="105" spans="1:52" ht="11.25">
      <c r="A105">
        <v>96</v>
      </c>
      <c r="B105" s="27">
        <v>0.26108</v>
      </c>
      <c r="C105" s="20">
        <f t="shared" si="45"/>
        <v>0.024898588427880175</v>
      </c>
      <c r="D105" s="20">
        <f t="shared" si="46"/>
        <v>0.025534357895900393</v>
      </c>
      <c r="E105" s="20">
        <f t="shared" si="47"/>
        <v>0.0032737397821989145</v>
      </c>
      <c r="F105" s="20">
        <f t="shared" si="48"/>
        <v>0.0032737397821989145</v>
      </c>
      <c r="G105" s="20">
        <v>0</v>
      </c>
      <c r="H105" s="20">
        <v>0</v>
      </c>
      <c r="I105" s="20">
        <v>0</v>
      </c>
      <c r="J105" s="20">
        <v>0.03</v>
      </c>
      <c r="K105" s="20">
        <v>0.03</v>
      </c>
      <c r="L105" s="17">
        <f t="shared" si="34"/>
        <v>0.025534357895900393</v>
      </c>
      <c r="M105" s="17">
        <f t="shared" si="35"/>
        <v>0.9751014115721198</v>
      </c>
      <c r="N105" s="17">
        <f t="shared" si="36"/>
        <v>0.024898588427880175</v>
      </c>
      <c r="O105" s="17">
        <f t="shared" si="37"/>
        <v>0.0032737397821989145</v>
      </c>
      <c r="P105" s="17">
        <f t="shared" si="38"/>
        <v>0.9967369426185623</v>
      </c>
      <c r="Q105" s="17">
        <f t="shared" si="39"/>
        <v>0.9751014115721198</v>
      </c>
      <c r="R105" s="17">
        <f t="shared" si="40"/>
        <v>0.9719195997134391</v>
      </c>
      <c r="S105" s="17">
        <f t="shared" si="41"/>
        <v>0.7104999999999995</v>
      </c>
      <c r="T105" s="17">
        <f t="shared" si="42"/>
        <v>10.309682093048847</v>
      </c>
      <c r="U105" s="17">
        <f>PRODUCT(INDEX(vp12,1):INDEX(vp12,1+Dur))</f>
        <v>0.0006567523591375345</v>
      </c>
      <c r="V105" s="17">
        <f t="shared" si="66"/>
        <v>0.0009243523703554328</v>
      </c>
      <c r="W105" s="17">
        <f t="shared" si="43"/>
        <v>0.009529779080320662</v>
      </c>
      <c r="X105" s="17">
        <f t="shared" si="44"/>
        <v>0.00023650379524638748</v>
      </c>
      <c r="Y105" s="17">
        <f>SUM(INDEX(aDt,1+Dur):INDEX(aDt,EndtDur))</f>
        <v>0.002351994361957083</v>
      </c>
      <c r="Z105" s="17">
        <f>SUM(INDEX(mCt,1+Dur):INDEX(mCt,EndtDur))</f>
        <v>0.0006357575075316503</v>
      </c>
      <c r="AA105" s="17">
        <f t="shared" si="49"/>
        <v>0.35965728769722677</v>
      </c>
      <c r="AB105" s="17">
        <f>(mMt+aDtEnd)/SUM(INDEX(aDt,1+Dur):INDEX(aDt,IF(Dur&lt;EndtDur-7,7+Dur,EndtDur)))</f>
        <v>0.35965728769722677</v>
      </c>
      <c r="AC105" s="17">
        <f t="shared" si="50"/>
        <v>0.9151400916247805</v>
      </c>
      <c r="AD105" s="17">
        <f t="shared" si="51"/>
        <v>1.0927288719528783</v>
      </c>
      <c r="AE105" s="17">
        <f t="shared" si="52"/>
        <v>-0.00023414502399911932</v>
      </c>
      <c r="AF105" s="22">
        <f>SUM(INDEX(dV,1):INDEX(dV,1+Dur))/EaDt</f>
        <v>0.9223644783221424</v>
      </c>
      <c r="AG105" s="17">
        <f t="shared" si="53"/>
        <v>236.50379524638748</v>
      </c>
      <c r="AH105" s="17">
        <f>SUM(INDEX(leNum,1+Dur):INDEX(leNum,EndtDur))</f>
        <v>635.7575075316503</v>
      </c>
      <c r="AI105" s="17">
        <f t="shared" si="54"/>
        <v>0.0008966217992447698</v>
      </c>
      <c r="AJ105" s="17">
        <f>SUM(INDEX(leDen,1+Dur):INDEX(leDen,EndtDur))</f>
        <v>0.00228143453109837</v>
      </c>
      <c r="AK105" s="17">
        <f t="shared" si="55"/>
        <v>370780.7089662132</v>
      </c>
      <c r="AL105" s="17">
        <f t="shared" si="56"/>
        <v>943443.3934276088</v>
      </c>
      <c r="AM105" s="17">
        <f t="shared" si="57"/>
        <v>236.50379524638748</v>
      </c>
      <c r="AN105" s="17">
        <f>SUM(INDEX(gtNum,1+Dur):INDEX(gtNum,EndtDur))</f>
        <v>635.7575075316503</v>
      </c>
      <c r="AO105" s="17">
        <f t="shared" si="58"/>
        <v>0.0008966217992447698</v>
      </c>
      <c r="AP105" s="17">
        <f>SUM(INDEX(gtDen,1+Dur):INDEX(gtDen,EndtDur))</f>
        <v>0.00228143453109837</v>
      </c>
      <c r="AQ105" s="17">
        <f t="shared" si="59"/>
        <v>370780.7089662132</v>
      </c>
      <c r="AR105" s="17">
        <f t="shared" si="60"/>
        <v>943443.3934276088</v>
      </c>
      <c r="AS105" s="17">
        <f t="shared" si="61"/>
        <v>2630.731540606055</v>
      </c>
      <c r="AT105" s="17">
        <f t="shared" si="62"/>
        <v>78.92194621818166</v>
      </c>
      <c r="AU105" s="17">
        <f t="shared" si="63"/>
        <v>-234.1450239991193</v>
      </c>
      <c r="AV105" s="22">
        <f>SUM(INDEX(dGPAV,1):INDEX(dGPAV,1+Dur))/EaDt</f>
        <v>922364.4783221734</v>
      </c>
      <c r="AW105" s="22">
        <v>0</v>
      </c>
      <c r="AX105" s="17">
        <f t="shared" si="64"/>
        <v>0</v>
      </c>
      <c r="AY105" s="17">
        <f t="shared" si="65"/>
        <v>-236.50379524638748</v>
      </c>
      <c r="AZ105" s="22">
        <f>SUM(INDEX(dGAAV,1):INDEX(dGAAV,1+Dur))/EaDt</f>
        <v>927911.5775915118</v>
      </c>
    </row>
    <row r="106" spans="1:52" ht="11.25">
      <c r="A106">
        <v>97</v>
      </c>
      <c r="B106" s="27">
        <v>0.27571</v>
      </c>
      <c r="C106" s="20">
        <f t="shared" si="45"/>
        <v>0.02652222509781066</v>
      </c>
      <c r="D106" s="20">
        <f t="shared" si="46"/>
        <v>0.02724481830155341</v>
      </c>
      <c r="E106" s="20">
        <f t="shared" si="47"/>
        <v>0.0032737397821989145</v>
      </c>
      <c r="F106" s="20">
        <f t="shared" si="48"/>
        <v>0.0032737397821989145</v>
      </c>
      <c r="G106" s="20">
        <v>0</v>
      </c>
      <c r="H106" s="20">
        <v>0</v>
      </c>
      <c r="I106" s="20">
        <v>0</v>
      </c>
      <c r="J106" s="20">
        <v>0.03</v>
      </c>
      <c r="K106" s="20">
        <v>0.03</v>
      </c>
      <c r="L106" s="17">
        <f t="shared" si="34"/>
        <v>0.02724481830155341</v>
      </c>
      <c r="M106" s="17">
        <f t="shared" si="35"/>
        <v>0.9734777749021893</v>
      </c>
      <c r="N106" s="17">
        <f t="shared" si="36"/>
        <v>0.02652222509781066</v>
      </c>
      <c r="O106" s="17">
        <f t="shared" si="37"/>
        <v>0.0032737397821989145</v>
      </c>
      <c r="P106" s="17">
        <f t="shared" si="38"/>
        <v>0.9967369426185623</v>
      </c>
      <c r="Q106" s="17">
        <f t="shared" si="39"/>
        <v>0.9734777749021893</v>
      </c>
      <c r="R106" s="17">
        <f t="shared" si="40"/>
        <v>0.9703012610631292</v>
      </c>
      <c r="S106" s="17">
        <f t="shared" si="41"/>
        <v>0.6964326923076921</v>
      </c>
      <c r="T106" s="17">
        <f t="shared" si="42"/>
        <v>10.221555478755729</v>
      </c>
      <c r="U106" s="17">
        <f>PRODUCT(INDEX(vp12,1):INDEX(vp12,1+Dur))</f>
        <v>0.0004573838136535815</v>
      </c>
      <c r="V106" s="17">
        <f t="shared" si="66"/>
        <v>0.0006567523591375345</v>
      </c>
      <c r="W106" s="17">
        <f t="shared" si="43"/>
        <v>0.006713030674728016</v>
      </c>
      <c r="X106" s="17">
        <f t="shared" si="44"/>
        <v>0.000177463541188964</v>
      </c>
      <c r="Y106" s="17">
        <f>SUM(INDEX(aDt,1+Dur):INDEX(aDt,EndtDur))</f>
        <v>0.00142764199160165</v>
      </c>
      <c r="Z106" s="17">
        <f>SUM(INDEX(mCt,1+Dur):INDEX(mCt,EndtDur))</f>
        <v>0.00039925371228526275</v>
      </c>
      <c r="AA106" s="17">
        <f t="shared" si="49"/>
        <v>0.4268634021969195</v>
      </c>
      <c r="AB106" s="17">
        <f>(mMt+aDtEnd)/SUM(INDEX(aDt,1+Dur):INDEX(aDt,IF(Dur&lt;EndtDur-7,7+Dur,EndtDur)))</f>
        <v>0.4268634021969195</v>
      </c>
      <c r="AC106" s="17">
        <f t="shared" si="50"/>
        <v>0.9279115775915263</v>
      </c>
      <c r="AD106" s="17">
        <f t="shared" si="51"/>
        <v>1.0776888920769643</v>
      </c>
      <c r="AE106" s="17">
        <f t="shared" si="52"/>
        <v>-0.00017578763421777997</v>
      </c>
      <c r="AF106" s="22">
        <f>SUM(INDEX(dV,1):INDEX(dV,1+Dur))/EaDt</f>
        <v>0.940080081693948</v>
      </c>
      <c r="AG106" s="17">
        <f t="shared" si="53"/>
        <v>177.463541188964</v>
      </c>
      <c r="AH106" s="17">
        <f>SUM(INDEX(leNum,1+Dur):INDEX(leNum,EndtDur))</f>
        <v>399.25371228526274</v>
      </c>
      <c r="AI106" s="17">
        <f t="shared" si="54"/>
        <v>0.0006370497883634085</v>
      </c>
      <c r="AJ106" s="17">
        <f>SUM(INDEX(leDen,1+Dur):INDEX(leDen,EndtDur))</f>
        <v>0.0013848127318536003</v>
      </c>
      <c r="AK106" s="17">
        <f t="shared" si="55"/>
        <v>440065.36308960774</v>
      </c>
      <c r="AL106" s="17">
        <f t="shared" si="56"/>
        <v>956609.8738056971</v>
      </c>
      <c r="AM106" s="17">
        <f t="shared" si="57"/>
        <v>177.463541188964</v>
      </c>
      <c r="AN106" s="17">
        <f>SUM(INDEX(gtNum,1+Dur):INDEX(gtNum,EndtDur))</f>
        <v>399.25371228526274</v>
      </c>
      <c r="AO106" s="17">
        <f t="shared" si="58"/>
        <v>0.0006370497883634085</v>
      </c>
      <c r="AP106" s="17">
        <f>SUM(INDEX(gtDen,1+Dur):INDEX(gtDen,EndtDur))</f>
        <v>0.0013848127318536003</v>
      </c>
      <c r="AQ106" s="17">
        <f t="shared" si="59"/>
        <v>440065.36308960774</v>
      </c>
      <c r="AR106" s="17">
        <f t="shared" si="60"/>
        <v>956609.8738056971</v>
      </c>
      <c r="AS106" s="17">
        <f t="shared" si="61"/>
        <v>2630.731540606055</v>
      </c>
      <c r="AT106" s="17">
        <f t="shared" si="62"/>
        <v>78.92194621818166</v>
      </c>
      <c r="AU106" s="17">
        <f t="shared" si="63"/>
        <v>-175.78763421777998</v>
      </c>
      <c r="AV106" s="22">
        <f>SUM(INDEX(dGPAV,1):INDEX(dGPAV,1+Dur))/EaDt</f>
        <v>940080.0816939924</v>
      </c>
      <c r="AW106" s="22">
        <v>0</v>
      </c>
      <c r="AX106" s="17">
        <f t="shared" si="64"/>
        <v>0</v>
      </c>
      <c r="AY106" s="17">
        <f t="shared" si="65"/>
        <v>-177.463541188964</v>
      </c>
      <c r="AZ106" s="22">
        <f>SUM(INDEX(dGAAV,1):INDEX(dGAAV,1+Dur))/EaDt</f>
        <v>944380.985008892</v>
      </c>
    </row>
    <row r="107" spans="1:52" ht="11.25">
      <c r="A107">
        <v>98</v>
      </c>
      <c r="B107" s="27">
        <v>0.28715</v>
      </c>
      <c r="C107" s="20">
        <f t="shared" si="45"/>
        <v>0.0278129177731834</v>
      </c>
      <c r="D107" s="20">
        <f t="shared" si="46"/>
        <v>0.02860860659604454</v>
      </c>
      <c r="E107" s="20">
        <f t="shared" si="47"/>
        <v>0.0032737397821989145</v>
      </c>
      <c r="F107" s="20">
        <f t="shared" si="48"/>
        <v>0.0032737397821989145</v>
      </c>
      <c r="G107" s="20">
        <v>0</v>
      </c>
      <c r="H107" s="20">
        <v>0</v>
      </c>
      <c r="I107" s="20">
        <v>0</v>
      </c>
      <c r="J107" s="20">
        <v>0.03</v>
      </c>
      <c r="K107" s="20">
        <v>0.03</v>
      </c>
      <c r="L107" s="17">
        <f t="shared" si="34"/>
        <v>0.02860860659604454</v>
      </c>
      <c r="M107" s="17">
        <f t="shared" si="35"/>
        <v>0.9721870822268167</v>
      </c>
      <c r="N107" s="17">
        <f t="shared" si="36"/>
        <v>0.027812917773183402</v>
      </c>
      <c r="O107" s="17">
        <f t="shared" si="37"/>
        <v>0.003273739782198915</v>
      </c>
      <c r="P107" s="17">
        <f t="shared" si="38"/>
        <v>0.9967369426185623</v>
      </c>
      <c r="Q107" s="17">
        <f t="shared" si="39"/>
        <v>0.9721870822268166</v>
      </c>
      <c r="R107" s="17">
        <f t="shared" si="40"/>
        <v>0.969014779992018</v>
      </c>
      <c r="S107" s="17">
        <f t="shared" si="41"/>
        <v>0.685432692307692</v>
      </c>
      <c r="T107" s="17">
        <f t="shared" si="42"/>
        <v>10.152172797587802</v>
      </c>
      <c r="U107" s="17">
        <f>PRODUCT(INDEX(vp12,1):INDEX(vp12,1+Dur))</f>
        <v>0.000313505818810534</v>
      </c>
      <c r="V107" s="17">
        <f t="shared" si="66"/>
        <v>0.0004573838136535815</v>
      </c>
      <c r="W107" s="17">
        <f t="shared" si="43"/>
        <v>0.004643439511030858</v>
      </c>
      <c r="X107" s="17">
        <f t="shared" si="44"/>
        <v>0.00012872618527131878</v>
      </c>
      <c r="Y107" s="17">
        <f>SUM(INDEX(aDt,1+Dur):INDEX(aDt,EndtDur))</f>
        <v>0.0007708896324641154</v>
      </c>
      <c r="Z107" s="17">
        <f>SUM(INDEX(mCt,1+Dur):INDEX(mCt,EndtDur))</f>
        <v>0.00022179017109629878</v>
      </c>
      <c r="AA107" s="17">
        <f t="shared" si="49"/>
        <v>0.5603196077298512</v>
      </c>
      <c r="AB107" s="17">
        <f>(mMt+aDtEnd)/SUM(INDEX(aDt,1+Dur):INDEX(aDt,IF(Dur&lt;EndtDur-7,7+Dur,EndtDur)))</f>
        <v>0.5603196077298512</v>
      </c>
      <c r="AC107" s="17">
        <f t="shared" si="50"/>
        <v>0.9443809850089129</v>
      </c>
      <c r="AD107" s="17">
        <f t="shared" si="51"/>
        <v>1.0588946790267724</v>
      </c>
      <c r="AE107" s="17">
        <f t="shared" si="52"/>
        <v>-0.00012755902886731985</v>
      </c>
      <c r="AF107" s="22">
        <f>SUM(INDEX(dV,1):INDEX(dV,1+Dur))/EaDt</f>
        <v>0.9646340383251191</v>
      </c>
      <c r="AG107" s="17">
        <f t="shared" si="53"/>
        <v>128.72618527131877</v>
      </c>
      <c r="AH107" s="17">
        <f>SUM(INDEX(leNum,1+Dur):INDEX(leNum,EndtDur))</f>
        <v>221.79017109629876</v>
      </c>
      <c r="AI107" s="17">
        <f t="shared" si="54"/>
        <v>0.000443662299243974</v>
      </c>
      <c r="AJ107" s="17">
        <f>SUM(INDEX(leDen,1+Dur):INDEX(leDen,EndtDur))</f>
        <v>0.0007477629434901919</v>
      </c>
      <c r="AK107" s="17">
        <f t="shared" si="55"/>
        <v>577649.0801338671</v>
      </c>
      <c r="AL107" s="17">
        <f t="shared" si="56"/>
        <v>973588.6443390853</v>
      </c>
      <c r="AM107" s="17">
        <f t="shared" si="57"/>
        <v>128.72618527131877</v>
      </c>
      <c r="AN107" s="17">
        <f>SUM(INDEX(gtNum,1+Dur):INDEX(gtNum,EndtDur))</f>
        <v>221.79017109629876</v>
      </c>
      <c r="AO107" s="17">
        <f t="shared" si="58"/>
        <v>0.000443662299243974</v>
      </c>
      <c r="AP107" s="17">
        <f>SUM(INDEX(gtDen,1+Dur):INDEX(gtDen,EndtDur))</f>
        <v>0.0007477629434901919</v>
      </c>
      <c r="AQ107" s="17">
        <f t="shared" si="59"/>
        <v>577649.0801338671</v>
      </c>
      <c r="AR107" s="17">
        <f t="shared" si="60"/>
        <v>973588.6443390853</v>
      </c>
      <c r="AS107" s="17">
        <f t="shared" si="61"/>
        <v>2630.731540606055</v>
      </c>
      <c r="AT107" s="17">
        <f t="shared" si="62"/>
        <v>78.92194621818166</v>
      </c>
      <c r="AU107" s="17">
        <f t="shared" si="63"/>
        <v>-127.55902886731984</v>
      </c>
      <c r="AV107" s="22">
        <f>SUM(INDEX(dGPAV,1):INDEX(dGPAV,1+Dur))/EaDt</f>
        <v>964634.0383251838</v>
      </c>
      <c r="AW107" s="22">
        <v>0</v>
      </c>
      <c r="AX107" s="17">
        <f t="shared" si="64"/>
        <v>0</v>
      </c>
      <c r="AY107" s="17">
        <f t="shared" si="65"/>
        <v>-128.72618527131877</v>
      </c>
      <c r="AZ107" s="22">
        <f>SUM(INDEX(dGAAV,1):INDEX(dGAAV,1+Dur))/EaDt</f>
        <v>967185.8479195337</v>
      </c>
    </row>
    <row r="108" spans="1:52" ht="11.25">
      <c r="A108">
        <v>99</v>
      </c>
      <c r="B108" s="27">
        <v>0.30285</v>
      </c>
      <c r="C108" s="20">
        <f t="shared" si="45"/>
        <v>0.029615496122186946</v>
      </c>
      <c r="D108" s="20">
        <f t="shared" si="46"/>
        <v>0.03051934156392507</v>
      </c>
      <c r="E108" s="20">
        <f t="shared" si="47"/>
        <v>0.0032737397821989145</v>
      </c>
      <c r="F108" s="20">
        <f t="shared" si="48"/>
        <v>0.0032737397821989145</v>
      </c>
      <c r="G108" s="20">
        <v>0</v>
      </c>
      <c r="H108" s="20">
        <v>0</v>
      </c>
      <c r="I108" s="20">
        <v>0</v>
      </c>
      <c r="J108" s="20">
        <v>0.03</v>
      </c>
      <c r="K108" s="20">
        <v>0.03</v>
      </c>
      <c r="L108" s="17">
        <f t="shared" si="34"/>
        <v>0.03051934156392507</v>
      </c>
      <c r="M108" s="17">
        <f t="shared" si="35"/>
        <v>0.970384503877813</v>
      </c>
      <c r="N108" s="17">
        <f t="shared" si="36"/>
        <v>0.029615496122186946</v>
      </c>
      <c r="O108" s="17">
        <f t="shared" si="37"/>
        <v>0.0032737397821989145</v>
      </c>
      <c r="P108" s="17">
        <f t="shared" si="38"/>
        <v>0.9967369426185623</v>
      </c>
      <c r="Q108" s="17">
        <f t="shared" si="39"/>
        <v>0.970384503877813</v>
      </c>
      <c r="R108" s="17">
        <f t="shared" si="40"/>
        <v>0.9672180835596018</v>
      </c>
      <c r="S108" s="17">
        <f t="shared" si="41"/>
        <v>0.6703365384615381</v>
      </c>
      <c r="T108" s="17">
        <f t="shared" si="42"/>
        <v>10.056259588661732</v>
      </c>
      <c r="U108" s="17">
        <f>PRODUCT(INDEX(vp12,1):INDEX(vp12,1+Dur))</f>
        <v>0.00021015440536900352</v>
      </c>
      <c r="V108" s="17">
        <f t="shared" si="66"/>
        <v>0.000313505818810534</v>
      </c>
      <c r="W108" s="17">
        <f t="shared" si="43"/>
        <v>0.0031526958965146803</v>
      </c>
      <c r="X108" s="17">
        <f t="shared" si="44"/>
        <v>9.306398582497998E-05</v>
      </c>
      <c r="Y108" s="17">
        <f>SUM(INDEX(aDt,1+Dur):INDEX(aDt,EndtDur))</f>
        <v>0.000313505818810534</v>
      </c>
      <c r="Z108" s="17">
        <f>SUM(INDEX(mCt,1+Dur):INDEX(mCt,EndtDur))</f>
        <v>9.306398582497998E-05</v>
      </c>
      <c r="AA108" s="17">
        <f t="shared" si="49"/>
        <v>0.9671858479195639</v>
      </c>
      <c r="AB108" s="17">
        <f>(mMt+aDtEnd)/SUM(INDEX(aDt,1+Dur):INDEX(aDt,IF(Dur&lt;EndtDur-7,7+Dur,EndtDur)))</f>
        <v>0.9671858479195639</v>
      </c>
      <c r="AC108" s="17">
        <f t="shared" si="50"/>
        <v>0.9671858479195639</v>
      </c>
      <c r="AD108" s="17">
        <f t="shared" si="51"/>
        <v>1.033927452672121</v>
      </c>
      <c r="AE108" s="17">
        <f t="shared" si="52"/>
        <v>-9.226397866864284E-05</v>
      </c>
      <c r="AF108" s="22">
        <f>SUM(INDEX(dV,1):INDEX(dV,1+Dur))/EaDt</f>
        <v>0.999999999999915</v>
      </c>
      <c r="AG108" s="17">
        <f t="shared" si="53"/>
        <v>93.06398582497998</v>
      </c>
      <c r="AH108" s="17">
        <f>SUM(INDEX(leNum,1+Dur):INDEX(leNum,EndtDur))</f>
        <v>93.06398582497998</v>
      </c>
      <c r="AI108" s="17">
        <f t="shared" si="54"/>
        <v>0.00030410064424621797</v>
      </c>
      <c r="AJ108" s="17">
        <f>SUM(INDEX(leDen,1+Dur):INDEX(leDen,EndtDur))</f>
        <v>0.00030410064424621797</v>
      </c>
      <c r="AK108" s="17">
        <f t="shared" si="55"/>
        <v>997098.8122882103</v>
      </c>
      <c r="AL108" s="17">
        <f t="shared" si="56"/>
        <v>997098.8122882103</v>
      </c>
      <c r="AM108" s="17">
        <f t="shared" si="57"/>
        <v>93.06398582497998</v>
      </c>
      <c r="AN108" s="17">
        <f>SUM(INDEX(gtNum,1+Dur):INDEX(gtNum,EndtDur))</f>
        <v>93.06398582497998</v>
      </c>
      <c r="AO108" s="17">
        <f t="shared" si="58"/>
        <v>0.00030410064424621797</v>
      </c>
      <c r="AP108" s="17">
        <f>SUM(INDEX(gtDen,1+Dur):INDEX(gtDen,EndtDur))</f>
        <v>0.00030410064424621797</v>
      </c>
      <c r="AQ108" s="17">
        <f t="shared" si="59"/>
        <v>997098.8122882103</v>
      </c>
      <c r="AR108" s="17">
        <f t="shared" si="60"/>
        <v>997098.8122882103</v>
      </c>
      <c r="AS108" s="17">
        <f t="shared" si="61"/>
        <v>2630.731540606055</v>
      </c>
      <c r="AT108" s="17">
        <f t="shared" si="62"/>
        <v>78.92194621818166</v>
      </c>
      <c r="AU108" s="17">
        <f t="shared" si="63"/>
        <v>-92.26397866864284</v>
      </c>
      <c r="AV108" s="22">
        <f>SUM(INDEX(dGPAV,1):INDEX(dGPAV,1+Dur))/EaDt</f>
        <v>1000000.0000000118</v>
      </c>
      <c r="AW108" s="22">
        <v>0</v>
      </c>
      <c r="AX108" s="17">
        <f t="shared" si="64"/>
        <v>0</v>
      </c>
      <c r="AY108" s="17">
        <f t="shared" si="65"/>
        <v>-93.06398582497998</v>
      </c>
      <c r="AZ108" s="22">
        <f>SUM(INDEX(dGAAV,1):INDEX(dGAAV,1+Dur))/EaDt</f>
        <v>999999.9999999552</v>
      </c>
    </row>
    <row r="109" spans="1:52" ht="11.25">
      <c r="A109">
        <v>100</v>
      </c>
      <c r="B109" s="27">
        <v>0.32057</v>
      </c>
      <c r="C109" s="20">
        <f t="shared" si="45"/>
        <v>0.03169525525752859</v>
      </c>
      <c r="D109" s="20">
        <f t="shared" si="46"/>
        <v>0.032732727408000255</v>
      </c>
      <c r="E109" s="20">
        <f t="shared" si="47"/>
        <v>0.0032737397821989145</v>
      </c>
      <c r="F109" s="20">
        <f t="shared" si="48"/>
        <v>0.0032737397821989145</v>
      </c>
      <c r="G109" s="20">
        <v>0</v>
      </c>
      <c r="H109" s="20">
        <v>0</v>
      </c>
      <c r="I109" s="20">
        <v>0</v>
      </c>
      <c r="J109" s="20">
        <v>0.03</v>
      </c>
      <c r="K109" s="20">
        <v>0.03</v>
      </c>
      <c r="L109" s="17">
        <f t="shared" si="34"/>
        <v>0.032732727408000255</v>
      </c>
      <c r="M109" s="17">
        <f t="shared" si="35"/>
        <v>0.9683047447424714</v>
      </c>
      <c r="N109" s="17">
        <f t="shared" si="36"/>
        <v>0.03169525525752859</v>
      </c>
      <c r="O109" s="17">
        <f t="shared" si="37"/>
        <v>0.0032737397821989145</v>
      </c>
      <c r="P109" s="17">
        <f t="shared" si="38"/>
        <v>0.9967369426185623</v>
      </c>
      <c r="Q109" s="17">
        <f t="shared" si="39"/>
        <v>0.9683047447424714</v>
      </c>
      <c r="R109" s="17">
        <f t="shared" si="40"/>
        <v>0.9651451107976583</v>
      </c>
      <c r="S109" s="17">
        <f t="shared" si="41"/>
        <v>0.6532980769230758</v>
      </c>
      <c r="T109" s="17">
        <f t="shared" si="42"/>
        <v>9.947009759928637</v>
      </c>
      <c r="U109" s="17">
        <f>PRODUCT(INDEX(vp12,1):INDEX(vp12,1+Dur))</f>
        <v>0.00013729346888448254</v>
      </c>
      <c r="V109" s="17">
        <f t="shared" si="66"/>
        <v>0.00021015440536900352</v>
      </c>
      <c r="W109" s="17">
        <f t="shared" si="43"/>
        <v>0.002090407921297477</v>
      </c>
      <c r="X109" s="17">
        <f t="shared" si="44"/>
        <v>6.603981548671533E-05</v>
      </c>
      <c r="Y109" s="17">
        <f>SUM(INDEX(aDt,1+Dur):INDEX(aDt,EndtDur))</f>
        <v>0.0005236602241795376</v>
      </c>
      <c r="Z109" s="17">
        <f>SUM(INDEX(mCt,1+Dur):INDEX(mCt,EndtDur))</f>
        <v>0.0001591038013116953</v>
      </c>
      <c r="AA109" s="17">
        <f t="shared" si="49"/>
        <v>0.7051484715289321</v>
      </c>
      <c r="AB109" s="17">
        <f>(mMt+aDtEnd)/SUM(INDEX(aDt,1+Dur):INDEX(aDt,IF(Dur&lt;EndtDur-7,7+Dur,EndtDur)))</f>
        <v>0.7051484715289321</v>
      </c>
      <c r="AC109" s="17">
        <f t="shared" si="50"/>
        <v>1.7570804953259482</v>
      </c>
      <c r="AD109" s="17">
        <f t="shared" si="51"/>
        <v>0.5691258895993233</v>
      </c>
      <c r="AE109" s="17">
        <f t="shared" si="52"/>
        <v>-6.550354145879182E-05</v>
      </c>
      <c r="AF109" s="22">
        <f>SUM(INDEX(dV,1):INDEX(dV,1+Dur))/EaDt</f>
        <v>1.0535888202511785</v>
      </c>
      <c r="AG109" s="17">
        <f t="shared" si="53"/>
        <v>66.03981548671533</v>
      </c>
      <c r="AH109" s="17">
        <f>SUM(INDEX(leNum,1+Dur):INDEX(leNum,EndtDur))</f>
        <v>159.1038013116953</v>
      </c>
      <c r="AI109" s="17">
        <f t="shared" si="54"/>
        <v>0.00020384977320793342</v>
      </c>
      <c r="AJ109" s="17">
        <f>SUM(INDEX(leDen,1+Dur):INDEX(leDen,EndtDur))</f>
        <v>0.0005079504174541514</v>
      </c>
      <c r="AK109" s="17">
        <f t="shared" si="55"/>
        <v>726957.187143229</v>
      </c>
      <c r="AL109" s="17">
        <f t="shared" si="56"/>
        <v>1811423.1910576783</v>
      </c>
      <c r="AM109" s="17">
        <f t="shared" si="57"/>
        <v>66.03981548671533</v>
      </c>
      <c r="AN109" s="17">
        <f>SUM(INDEX(gtNum,1+Dur):INDEX(gtNum,EndtDur))</f>
        <v>159.1038013116953</v>
      </c>
      <c r="AO109" s="17">
        <f t="shared" si="58"/>
        <v>0.00020384977320793342</v>
      </c>
      <c r="AP109" s="17">
        <f>SUM(INDEX(gtDen,1+Dur):INDEX(gtDen,EndtDur))</f>
        <v>0.0005079504174541514</v>
      </c>
      <c r="AQ109" s="17">
        <f t="shared" si="59"/>
        <v>726957.187143229</v>
      </c>
      <c r="AR109" s="17">
        <f t="shared" si="60"/>
        <v>1811423.1910576783</v>
      </c>
      <c r="AS109" s="17">
        <f t="shared" si="61"/>
        <v>2630.731540606055</v>
      </c>
      <c r="AT109" s="17">
        <f t="shared" si="62"/>
        <v>78.92194621818166</v>
      </c>
      <c r="AU109" s="17">
        <f t="shared" si="63"/>
        <v>-65.50354145879183</v>
      </c>
      <c r="AV109" s="22">
        <f>SUM(INDEX(dGPAV,1):INDEX(dGPAV,1+Dur))/EaDt</f>
        <v>1053588.8202513265</v>
      </c>
      <c r="AW109" s="22">
        <v>0</v>
      </c>
      <c r="AX109" s="17">
        <f t="shared" si="64"/>
        <v>0</v>
      </c>
      <c r="AY109" s="17">
        <f t="shared" si="65"/>
        <v>-66.03981548671533</v>
      </c>
      <c r="AZ109" s="22">
        <f>SUM(INDEX(dGAAV,1):INDEX(dGAAV,1+Dur))/EaDt</f>
        <v>1049682.7784541992</v>
      </c>
    </row>
    <row r="110" spans="22:41" ht="11.25">
      <c r="V110" s="24"/>
      <c r="X110" s="21"/>
      <c r="Y110" s="21"/>
      <c r="Z110" s="21"/>
      <c r="AA110" s="21"/>
      <c r="AB110" s="21"/>
      <c r="AC110" s="21"/>
      <c r="AD110" s="21"/>
      <c r="AG110" s="24"/>
      <c r="AH110" s="24"/>
      <c r="AI110" s="24"/>
      <c r="AJ110" s="24"/>
      <c r="AK110" s="24"/>
      <c r="AL110" s="24"/>
      <c r="AM110" s="24"/>
      <c r="AN110" s="24"/>
      <c r="AO110" s="24"/>
    </row>
    <row r="111" spans="1:3" ht="12">
      <c r="A111" s="25" t="s">
        <v>142</v>
      </c>
      <c r="B111" s="25"/>
      <c r="C111" s="25"/>
    </row>
    <row r="112" spans="1:3" ht="12">
      <c r="A112" s="25"/>
      <c r="B112" s="25"/>
      <c r="C112" s="25"/>
    </row>
    <row r="113" spans="1:3" ht="12">
      <c r="A113" s="25" t="s">
        <v>125</v>
      </c>
      <c r="B113" s="25"/>
      <c r="C113" s="25"/>
    </row>
    <row r="114" spans="1:3" ht="12">
      <c r="A114" s="25"/>
      <c r="B114" s="25"/>
      <c r="C114" s="25"/>
    </row>
    <row r="115" spans="1:3" ht="12">
      <c r="A115" s="25" t="s">
        <v>111</v>
      </c>
      <c r="B115" s="25"/>
      <c r="C115" s="25"/>
    </row>
    <row r="116" spans="1:3" ht="12">
      <c r="A116" s="25" t="s">
        <v>112</v>
      </c>
      <c r="B116" s="25"/>
      <c r="C116" s="25"/>
    </row>
    <row r="117" spans="1:3" ht="12">
      <c r="A117" s="25" t="s">
        <v>113</v>
      </c>
      <c r="B117" s="25"/>
      <c r="C117" s="25"/>
    </row>
    <row r="118" spans="1:3" ht="12">
      <c r="A118" s="25"/>
      <c r="B118" s="25"/>
      <c r="C118" s="25"/>
    </row>
    <row r="119" spans="1:3" ht="12">
      <c r="A119" s="25" t="s">
        <v>114</v>
      </c>
      <c r="B119" s="25"/>
      <c r="C119" s="25"/>
    </row>
    <row r="120" spans="1:3" ht="12">
      <c r="A120" s="25" t="s">
        <v>115</v>
      </c>
      <c r="B120" s="25"/>
      <c r="C120" s="25"/>
    </row>
    <row r="121" spans="1:3" ht="12">
      <c r="A121" s="25" t="s">
        <v>116</v>
      </c>
      <c r="B121" s="25"/>
      <c r="C121" s="25"/>
    </row>
    <row r="122" spans="1:3" ht="12">
      <c r="A122" s="25" t="s">
        <v>117</v>
      </c>
      <c r="B122" s="25"/>
      <c r="C122" s="25"/>
    </row>
    <row r="123" spans="1:3" ht="12">
      <c r="A123" s="25"/>
      <c r="B123" s="25"/>
      <c r="C123" s="25"/>
    </row>
    <row r="124" spans="1:3" ht="12">
      <c r="A124" s="25" t="s">
        <v>118</v>
      </c>
      <c r="B124" s="25"/>
      <c r="C124" s="25"/>
    </row>
    <row r="125" spans="1:3" ht="12">
      <c r="A125" s="25" t="s">
        <v>119</v>
      </c>
      <c r="B125" s="25"/>
      <c r="C125" s="25"/>
    </row>
    <row r="126" spans="1:3" ht="12">
      <c r="A126" s="25" t="s">
        <v>120</v>
      </c>
      <c r="B126" s="25"/>
      <c r="C126" s="25"/>
    </row>
    <row r="127" spans="1:3" ht="12">
      <c r="A127" s="25"/>
      <c r="B127" s="25"/>
      <c r="C127" s="25"/>
    </row>
    <row r="128" spans="1:3" ht="12">
      <c r="A128" s="25" t="s">
        <v>121</v>
      </c>
      <c r="B128" s="25"/>
      <c r="C128" s="25"/>
    </row>
    <row r="129" spans="1:3" ht="12">
      <c r="A129" s="25" t="s">
        <v>122</v>
      </c>
      <c r="B129" s="25"/>
      <c r="C129" s="25"/>
    </row>
    <row r="130" spans="1:3" ht="12">
      <c r="A130" s="25" t="s">
        <v>123</v>
      </c>
      <c r="B130" s="25"/>
      <c r="C130" s="25"/>
    </row>
  </sheetData>
  <sheetProtection selectLockedCells="1" selectUnlockedCells="1"/>
  <conditionalFormatting sqref="V10:V109 L9:U109 W9:AZ109">
    <cfRule type="expression" priority="1" dxfId="0" stopIfTrue="1">
      <formula>$A9&gt;=EndtDur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workbookViewId="0" topLeftCell="A1">
      <selection activeCell="A1" sqref="A1"/>
    </sheetView>
  </sheetViews>
  <sheetFormatPr defaultColWidth="9.33203125" defaultRowHeight="12"/>
  <sheetData>
    <row r="1" spans="1:5" ht="11.25">
      <c r="A1" t="s">
        <v>133</v>
      </c>
      <c r="C1" t="s">
        <v>136</v>
      </c>
      <c r="E1" t="s">
        <v>135</v>
      </c>
    </row>
    <row r="2" spans="3:5" ht="11.25">
      <c r="C2" t="s">
        <v>137</v>
      </c>
      <c r="E2" t="s">
        <v>138</v>
      </c>
    </row>
    <row r="4" spans="2:10" ht="11.25">
      <c r="B4" t="s">
        <v>126</v>
      </c>
      <c r="C4" t="s">
        <v>126</v>
      </c>
      <c r="D4" t="s">
        <v>126</v>
      </c>
      <c r="E4" t="s">
        <v>130</v>
      </c>
      <c r="F4" t="s">
        <v>130</v>
      </c>
      <c r="G4" t="s">
        <v>130</v>
      </c>
      <c r="H4" t="s">
        <v>131</v>
      </c>
      <c r="I4" t="s">
        <v>131</v>
      </c>
      <c r="J4" t="s">
        <v>131</v>
      </c>
    </row>
    <row r="5" spans="1:10" ht="11.25">
      <c r="A5" t="s">
        <v>132</v>
      </c>
      <c r="B5" t="s">
        <v>127</v>
      </c>
      <c r="C5" t="s">
        <v>128</v>
      </c>
      <c r="D5" t="s">
        <v>129</v>
      </c>
      <c r="E5" t="s">
        <v>127</v>
      </c>
      <c r="F5" t="s">
        <v>128</v>
      </c>
      <c r="G5" t="s">
        <v>129</v>
      </c>
      <c r="H5" t="s">
        <v>127</v>
      </c>
      <c r="I5" t="s">
        <v>128</v>
      </c>
      <c r="J5" t="s">
        <v>129</v>
      </c>
    </row>
    <row r="6" spans="1:10" ht="11.25">
      <c r="A6">
        <v>0</v>
      </c>
      <c r="B6" s="26">
        <v>0.00097</v>
      </c>
      <c r="C6" s="26"/>
      <c r="D6" s="26"/>
      <c r="E6" s="26">
        <v>0.00048</v>
      </c>
      <c r="F6" s="26"/>
      <c r="G6" s="26"/>
      <c r="H6" s="26">
        <v>0.00087</v>
      </c>
      <c r="I6" s="26"/>
      <c r="J6" s="26"/>
    </row>
    <row r="7" spans="1:10" ht="11.25">
      <c r="A7">
        <v>1</v>
      </c>
      <c r="B7" s="26">
        <v>0.00056</v>
      </c>
      <c r="C7" s="26"/>
      <c r="D7" s="26"/>
      <c r="E7" s="26">
        <v>0.00035</v>
      </c>
      <c r="F7" s="26"/>
      <c r="G7" s="26"/>
      <c r="H7" s="26">
        <v>0.00052</v>
      </c>
      <c r="I7" s="26"/>
      <c r="J7" s="26"/>
    </row>
    <row r="8" spans="1:10" ht="11.25">
      <c r="A8">
        <v>2</v>
      </c>
      <c r="B8" s="26">
        <v>0.00039</v>
      </c>
      <c r="C8" s="26"/>
      <c r="D8" s="26"/>
      <c r="E8" s="26">
        <v>0.00026</v>
      </c>
      <c r="F8" s="26"/>
      <c r="G8" s="26"/>
      <c r="H8" s="26">
        <v>0.00036</v>
      </c>
      <c r="I8" s="26"/>
      <c r="J8" s="26"/>
    </row>
    <row r="9" spans="1:10" ht="11.25">
      <c r="A9">
        <v>3</v>
      </c>
      <c r="B9" s="26">
        <v>0.00027</v>
      </c>
      <c r="C9" s="26"/>
      <c r="D9" s="26"/>
      <c r="E9" s="26">
        <v>0.0002</v>
      </c>
      <c r="F9" s="26"/>
      <c r="G9" s="26"/>
      <c r="H9" s="26">
        <v>0.00026</v>
      </c>
      <c r="I9" s="26"/>
      <c r="J9" s="26"/>
    </row>
    <row r="10" spans="1:10" ht="11.25">
      <c r="A10">
        <v>4</v>
      </c>
      <c r="B10" s="26">
        <v>0.00021</v>
      </c>
      <c r="C10" s="26"/>
      <c r="D10" s="26"/>
      <c r="E10" s="26">
        <v>0.00019</v>
      </c>
      <c r="F10" s="26"/>
      <c r="G10" s="26"/>
      <c r="H10" s="26">
        <v>0.00021</v>
      </c>
      <c r="I10" s="26"/>
      <c r="J10" s="26"/>
    </row>
    <row r="11" spans="1:10" ht="11.25">
      <c r="A11">
        <v>5</v>
      </c>
      <c r="B11" s="26">
        <v>0.00021</v>
      </c>
      <c r="C11" s="26"/>
      <c r="D11" s="26"/>
      <c r="E11" s="26">
        <v>0.00018</v>
      </c>
      <c r="F11" s="26"/>
      <c r="G11" s="26"/>
      <c r="H11" s="26">
        <v>0.0002</v>
      </c>
      <c r="I11" s="26"/>
      <c r="J11" s="26"/>
    </row>
    <row r="12" spans="1:10" ht="11.25">
      <c r="A12">
        <v>6</v>
      </c>
      <c r="B12" s="26">
        <v>0.00022</v>
      </c>
      <c r="C12" s="26"/>
      <c r="D12" s="26"/>
      <c r="E12" s="26">
        <v>0.00018</v>
      </c>
      <c r="F12" s="26"/>
      <c r="G12" s="26"/>
      <c r="H12" s="26">
        <v>0.00021</v>
      </c>
      <c r="I12" s="26"/>
      <c r="J12" s="26"/>
    </row>
    <row r="13" spans="1:10" ht="11.25">
      <c r="A13">
        <v>7</v>
      </c>
      <c r="B13" s="26">
        <v>0.00022</v>
      </c>
      <c r="C13" s="26"/>
      <c r="D13" s="26"/>
      <c r="E13" s="26">
        <v>0.00021</v>
      </c>
      <c r="F13" s="26"/>
      <c r="G13" s="26"/>
      <c r="H13" s="26">
        <v>0.00022</v>
      </c>
      <c r="I13" s="26"/>
      <c r="J13" s="26"/>
    </row>
    <row r="14" spans="1:10" ht="11.25">
      <c r="A14">
        <v>8</v>
      </c>
      <c r="B14" s="26">
        <v>0.00022</v>
      </c>
      <c r="C14" s="26"/>
      <c r="D14" s="26"/>
      <c r="E14" s="26">
        <v>0.00021</v>
      </c>
      <c r="F14" s="26"/>
      <c r="G14" s="26"/>
      <c r="H14" s="26">
        <v>0.00022</v>
      </c>
      <c r="I14" s="26"/>
      <c r="J14" s="26"/>
    </row>
    <row r="15" spans="1:10" ht="11.25">
      <c r="A15">
        <v>9</v>
      </c>
      <c r="B15" s="26">
        <v>0.00023</v>
      </c>
      <c r="C15" s="26"/>
      <c r="D15" s="26"/>
      <c r="E15" s="26">
        <v>0.00021</v>
      </c>
      <c r="F15" s="26"/>
      <c r="G15" s="26"/>
      <c r="H15" s="26">
        <v>0.00023</v>
      </c>
      <c r="I15" s="26"/>
      <c r="J15" s="26"/>
    </row>
    <row r="16" spans="1:10" ht="11.25">
      <c r="A16">
        <v>10</v>
      </c>
      <c r="B16" s="26">
        <v>0.00023</v>
      </c>
      <c r="C16" s="26"/>
      <c r="D16" s="26"/>
      <c r="E16" s="26">
        <v>0.00022</v>
      </c>
      <c r="F16" s="26"/>
      <c r="G16" s="26"/>
      <c r="H16" s="26">
        <v>0.00023</v>
      </c>
      <c r="I16" s="26"/>
      <c r="J16" s="26"/>
    </row>
    <row r="17" spans="1:10" ht="11.25">
      <c r="A17">
        <v>11</v>
      </c>
      <c r="B17" s="26">
        <v>0.00027</v>
      </c>
      <c r="C17" s="26"/>
      <c r="D17" s="26"/>
      <c r="E17" s="26">
        <v>0.00023</v>
      </c>
      <c r="F17" s="26"/>
      <c r="G17" s="26"/>
      <c r="H17" s="26">
        <v>0.00026</v>
      </c>
      <c r="I17" s="26"/>
      <c r="J17" s="26"/>
    </row>
    <row r="18" spans="1:10" ht="11.25">
      <c r="A18">
        <v>12</v>
      </c>
      <c r="B18" s="26">
        <v>0.00033</v>
      </c>
      <c r="C18" s="26"/>
      <c r="D18" s="26"/>
      <c r="E18" s="26">
        <v>0.00027</v>
      </c>
      <c r="F18" s="26"/>
      <c r="G18" s="26"/>
      <c r="H18" s="26">
        <v>0.00032</v>
      </c>
      <c r="I18" s="26"/>
      <c r="J18" s="26"/>
    </row>
    <row r="19" spans="1:10" ht="11.25">
      <c r="A19">
        <v>13</v>
      </c>
      <c r="B19" s="26">
        <v>0.00039</v>
      </c>
      <c r="C19" s="26"/>
      <c r="D19" s="26"/>
      <c r="E19" s="26">
        <v>0.0003</v>
      </c>
      <c r="F19" s="26"/>
      <c r="G19" s="26"/>
      <c r="H19" s="26">
        <v>0.00037</v>
      </c>
      <c r="I19" s="26"/>
      <c r="J19" s="26"/>
    </row>
    <row r="20" spans="1:10" ht="11.25">
      <c r="A20">
        <v>14</v>
      </c>
      <c r="B20" s="26">
        <v>0.00047</v>
      </c>
      <c r="C20" s="26"/>
      <c r="D20" s="26"/>
      <c r="E20" s="26">
        <v>0.00033</v>
      </c>
      <c r="F20" s="26"/>
      <c r="G20" s="26"/>
      <c r="H20" s="26">
        <v>0.00044</v>
      </c>
      <c r="I20" s="26"/>
      <c r="J20" s="26"/>
    </row>
    <row r="21" spans="1:10" ht="11.25">
      <c r="A21">
        <v>15</v>
      </c>
      <c r="B21" s="26">
        <v>0.00061</v>
      </c>
      <c r="C21" s="26"/>
      <c r="D21" s="26"/>
      <c r="E21" s="26">
        <v>0.00035</v>
      </c>
      <c r="F21" s="26"/>
      <c r="G21" s="26"/>
      <c r="H21" s="26">
        <v>0.00056</v>
      </c>
      <c r="I21" s="26"/>
      <c r="J21" s="26"/>
    </row>
    <row r="22" spans="1:10" ht="11.25">
      <c r="A22">
        <v>16</v>
      </c>
      <c r="B22" s="26">
        <v>0.00074</v>
      </c>
      <c r="C22" s="26">
        <v>0.00074</v>
      </c>
      <c r="D22" s="26">
        <v>0.00079</v>
      </c>
      <c r="E22" s="26">
        <v>0.00039</v>
      </c>
      <c r="F22" s="26">
        <v>0.00039</v>
      </c>
      <c r="G22" s="26">
        <v>0.00041</v>
      </c>
      <c r="H22" s="26">
        <v>0.00067</v>
      </c>
      <c r="I22" s="26">
        <v>0.00067</v>
      </c>
      <c r="J22" s="26">
        <v>0.00072</v>
      </c>
    </row>
    <row r="23" spans="1:10" ht="11.25">
      <c r="A23">
        <v>17</v>
      </c>
      <c r="B23" s="26">
        <v>0.00087</v>
      </c>
      <c r="C23" s="26">
        <v>0.00085</v>
      </c>
      <c r="D23" s="26">
        <v>0.00097</v>
      </c>
      <c r="E23" s="26">
        <v>0.00041</v>
      </c>
      <c r="F23" s="26">
        <v>0.00041</v>
      </c>
      <c r="G23" s="26">
        <v>0.00046</v>
      </c>
      <c r="H23" s="26">
        <v>0.00078</v>
      </c>
      <c r="I23" s="26">
        <v>0.00076</v>
      </c>
      <c r="J23" s="26">
        <v>0.00087</v>
      </c>
    </row>
    <row r="24" spans="1:10" ht="11.25">
      <c r="A24">
        <v>18</v>
      </c>
      <c r="B24" s="26">
        <v>0.00094</v>
      </c>
      <c r="C24" s="26">
        <v>0.00092</v>
      </c>
      <c r="D24" s="26">
        <v>0.00111</v>
      </c>
      <c r="E24" s="26">
        <v>0.00043</v>
      </c>
      <c r="F24" s="26">
        <v>0.00042</v>
      </c>
      <c r="G24" s="26">
        <v>0.0005</v>
      </c>
      <c r="H24" s="26">
        <v>0.00084</v>
      </c>
      <c r="I24" s="26">
        <v>0.00082</v>
      </c>
      <c r="J24" s="26">
        <v>0.00099</v>
      </c>
    </row>
    <row r="25" spans="1:10" ht="11.25">
      <c r="A25">
        <v>19</v>
      </c>
      <c r="B25" s="26">
        <v>0.00098</v>
      </c>
      <c r="C25" s="26">
        <v>0.00094</v>
      </c>
      <c r="D25" s="26">
        <v>0.00121</v>
      </c>
      <c r="E25" s="26">
        <v>0.00046</v>
      </c>
      <c r="F25" s="26">
        <v>0.00045</v>
      </c>
      <c r="G25" s="26">
        <v>0.00054</v>
      </c>
      <c r="H25" s="26">
        <v>0.00088</v>
      </c>
      <c r="I25" s="26">
        <v>0.00084</v>
      </c>
      <c r="J25" s="26">
        <v>0.00108</v>
      </c>
    </row>
    <row r="26" spans="1:10" ht="11.25">
      <c r="A26">
        <v>20</v>
      </c>
      <c r="B26" s="26">
        <v>0.001</v>
      </c>
      <c r="C26" s="26">
        <v>0.00095</v>
      </c>
      <c r="D26" s="26">
        <v>0.00127</v>
      </c>
      <c r="E26" s="26">
        <v>0.00047</v>
      </c>
      <c r="F26" s="26">
        <v>0.00045</v>
      </c>
      <c r="G26" s="26">
        <v>0.00058</v>
      </c>
      <c r="H26" s="26">
        <v>0.00089</v>
      </c>
      <c r="I26" s="26">
        <v>0.00085</v>
      </c>
      <c r="J26" s="26">
        <v>0.00113</v>
      </c>
    </row>
    <row r="27" spans="1:10" ht="11.25">
      <c r="A27">
        <v>21</v>
      </c>
      <c r="B27" s="26">
        <v>0.001</v>
      </c>
      <c r="C27" s="26">
        <v>0.00095</v>
      </c>
      <c r="D27" s="26">
        <v>0.00133</v>
      </c>
      <c r="E27" s="26">
        <v>0.00048</v>
      </c>
      <c r="F27" s="26">
        <v>0.00046</v>
      </c>
      <c r="G27" s="26">
        <v>0.00061</v>
      </c>
      <c r="H27" s="26">
        <v>0.0009</v>
      </c>
      <c r="I27" s="26">
        <v>0.00085</v>
      </c>
      <c r="J27" s="26">
        <v>0.00119</v>
      </c>
    </row>
    <row r="28" spans="1:10" ht="11.25">
      <c r="A28">
        <v>22</v>
      </c>
      <c r="B28" s="26">
        <v>0.00102</v>
      </c>
      <c r="C28" s="26">
        <v>0.00095</v>
      </c>
      <c r="D28" s="26">
        <v>0.0014</v>
      </c>
      <c r="E28" s="26">
        <v>0.0005</v>
      </c>
      <c r="F28" s="26">
        <v>0.00048</v>
      </c>
      <c r="G28" s="26">
        <v>0.00065</v>
      </c>
      <c r="H28" s="26">
        <v>0.00092</v>
      </c>
      <c r="I28" s="26">
        <v>0.00086</v>
      </c>
      <c r="J28" s="26">
        <v>0.00125</v>
      </c>
    </row>
    <row r="29" spans="1:10" ht="11.25">
      <c r="A29">
        <v>23</v>
      </c>
      <c r="B29" s="26">
        <v>0.00103</v>
      </c>
      <c r="C29" s="26">
        <v>0.00096</v>
      </c>
      <c r="D29" s="26">
        <v>0.00146</v>
      </c>
      <c r="E29" s="26">
        <v>0.0005</v>
      </c>
      <c r="F29" s="26">
        <v>0.00048</v>
      </c>
      <c r="G29" s="26">
        <v>0.00067</v>
      </c>
      <c r="H29" s="26">
        <v>0.00092</v>
      </c>
      <c r="I29" s="26">
        <v>0.00086</v>
      </c>
      <c r="J29" s="26">
        <v>0.0013</v>
      </c>
    </row>
    <row r="30" spans="1:10" ht="11.25">
      <c r="A30">
        <v>24</v>
      </c>
      <c r="B30" s="26">
        <v>0.00105</v>
      </c>
      <c r="C30" s="26">
        <v>0.00097</v>
      </c>
      <c r="D30" s="26">
        <v>0.00154</v>
      </c>
      <c r="E30" s="26">
        <v>0.00052</v>
      </c>
      <c r="F30" s="26">
        <v>0.0005</v>
      </c>
      <c r="G30" s="26">
        <v>0.00072</v>
      </c>
      <c r="H30" s="26">
        <v>0.00094</v>
      </c>
      <c r="I30" s="26">
        <v>0.00088</v>
      </c>
      <c r="J30" s="26">
        <v>0.00138</v>
      </c>
    </row>
    <row r="31" spans="1:10" ht="11.25">
      <c r="A31">
        <v>25</v>
      </c>
      <c r="B31" s="26">
        <v>0.00107</v>
      </c>
      <c r="C31" s="26">
        <v>0.00098</v>
      </c>
      <c r="D31" s="26">
        <v>0.00163</v>
      </c>
      <c r="E31" s="26">
        <v>0.00054</v>
      </c>
      <c r="F31" s="26">
        <v>0.0005</v>
      </c>
      <c r="G31" s="26">
        <v>0.00077</v>
      </c>
      <c r="H31" s="26">
        <v>0.00096</v>
      </c>
      <c r="I31" s="26">
        <v>0.00088</v>
      </c>
      <c r="J31" s="26">
        <v>0.00146</v>
      </c>
    </row>
    <row r="32" spans="1:10" ht="11.25">
      <c r="A32">
        <v>26</v>
      </c>
      <c r="B32" s="26">
        <v>0.00112</v>
      </c>
      <c r="C32" s="26">
        <v>0.00102</v>
      </c>
      <c r="D32" s="26">
        <v>0.00171</v>
      </c>
      <c r="E32" s="26">
        <v>0.00056</v>
      </c>
      <c r="F32" s="26">
        <v>0.00053</v>
      </c>
      <c r="G32" s="26">
        <v>0.00081</v>
      </c>
      <c r="H32" s="26">
        <v>0.00101</v>
      </c>
      <c r="I32" s="26">
        <v>0.00092</v>
      </c>
      <c r="J32" s="26">
        <v>0.00153</v>
      </c>
    </row>
    <row r="33" spans="1:10" ht="11.25">
      <c r="A33">
        <v>27</v>
      </c>
      <c r="B33" s="26">
        <v>0.00117</v>
      </c>
      <c r="C33" s="26">
        <v>0.00107</v>
      </c>
      <c r="D33" s="26">
        <v>0.00181</v>
      </c>
      <c r="E33" s="26">
        <v>0.0006</v>
      </c>
      <c r="F33" s="26">
        <v>0.00057</v>
      </c>
      <c r="G33" s="26">
        <v>0.00087</v>
      </c>
      <c r="H33" s="26">
        <v>0.00106</v>
      </c>
      <c r="I33" s="26">
        <v>0.00097</v>
      </c>
      <c r="J33" s="26">
        <v>0.00162</v>
      </c>
    </row>
    <row r="34" spans="1:10" ht="11.25">
      <c r="A34">
        <v>28</v>
      </c>
      <c r="B34" s="26">
        <v>0.00117</v>
      </c>
      <c r="C34" s="26">
        <v>0.00105</v>
      </c>
      <c r="D34" s="26">
        <v>0.00182</v>
      </c>
      <c r="E34" s="26">
        <v>0.00063</v>
      </c>
      <c r="F34" s="26">
        <v>0.00058</v>
      </c>
      <c r="G34" s="26">
        <v>0.00092</v>
      </c>
      <c r="H34" s="26">
        <v>0.00106</v>
      </c>
      <c r="I34" s="26">
        <v>0.00096</v>
      </c>
      <c r="J34" s="26">
        <v>0.00164</v>
      </c>
    </row>
    <row r="35" spans="1:10" ht="11.25">
      <c r="A35">
        <v>29</v>
      </c>
      <c r="B35" s="26">
        <v>0.00115</v>
      </c>
      <c r="C35" s="26">
        <v>0.00103</v>
      </c>
      <c r="D35" s="26">
        <v>0.00181</v>
      </c>
      <c r="E35" s="26">
        <v>0.00066</v>
      </c>
      <c r="F35" s="26">
        <v>0.00062</v>
      </c>
      <c r="G35" s="26">
        <v>0.00099</v>
      </c>
      <c r="H35" s="26">
        <v>0.00105</v>
      </c>
      <c r="I35" s="26">
        <v>0.00095</v>
      </c>
      <c r="J35" s="26">
        <v>0.00165</v>
      </c>
    </row>
    <row r="36" spans="1:10" ht="11.25">
      <c r="A36">
        <v>30</v>
      </c>
      <c r="B36" s="26">
        <v>0.00114</v>
      </c>
      <c r="C36" s="26">
        <v>0.00102</v>
      </c>
      <c r="D36" s="26">
        <v>0.0018</v>
      </c>
      <c r="E36" s="26">
        <v>0.00068</v>
      </c>
      <c r="F36" s="26">
        <v>0.00064</v>
      </c>
      <c r="G36" s="26">
        <v>0.00103</v>
      </c>
      <c r="H36" s="26">
        <v>0.00105</v>
      </c>
      <c r="I36" s="26">
        <v>0.00094</v>
      </c>
      <c r="J36" s="26">
        <v>0.00165</v>
      </c>
    </row>
    <row r="37" spans="1:10" ht="11.25">
      <c r="A37">
        <v>31</v>
      </c>
      <c r="B37" s="26">
        <v>0.00113</v>
      </c>
      <c r="C37" s="26">
        <v>0.00101</v>
      </c>
      <c r="D37" s="26">
        <v>0.0018</v>
      </c>
      <c r="E37" s="26">
        <v>0.00073</v>
      </c>
      <c r="F37" s="26">
        <v>0.00068</v>
      </c>
      <c r="G37" s="26">
        <v>0.00112</v>
      </c>
      <c r="H37" s="26">
        <v>0.00105</v>
      </c>
      <c r="I37" s="26">
        <v>0.00094</v>
      </c>
      <c r="J37" s="26">
        <v>0.00167</v>
      </c>
    </row>
    <row r="38" spans="1:10" ht="11.25">
      <c r="A38">
        <v>32</v>
      </c>
      <c r="B38" s="26">
        <v>0.00113</v>
      </c>
      <c r="C38" s="26">
        <v>0.00101</v>
      </c>
      <c r="D38" s="26">
        <v>0.00182</v>
      </c>
      <c r="E38" s="26">
        <v>0.00077</v>
      </c>
      <c r="F38" s="26">
        <v>0.00072</v>
      </c>
      <c r="G38" s="26">
        <v>0.00119</v>
      </c>
      <c r="H38" s="26">
        <v>0.00106</v>
      </c>
      <c r="I38" s="26">
        <v>0.00095</v>
      </c>
      <c r="J38" s="26">
        <v>0.00169</v>
      </c>
    </row>
    <row r="39" spans="1:10" ht="11.25">
      <c r="A39">
        <v>33</v>
      </c>
      <c r="B39" s="26">
        <v>0.00115</v>
      </c>
      <c r="C39" s="26">
        <v>0.00104</v>
      </c>
      <c r="D39" s="26">
        <v>0.00187</v>
      </c>
      <c r="E39" s="26">
        <v>0.00082</v>
      </c>
      <c r="F39" s="26">
        <v>0.00076</v>
      </c>
      <c r="G39" s="26">
        <v>0.00128</v>
      </c>
      <c r="H39" s="26">
        <v>0.00108</v>
      </c>
      <c r="I39" s="26">
        <v>0.00098</v>
      </c>
      <c r="J39" s="26">
        <v>0.00175</v>
      </c>
    </row>
    <row r="40" spans="1:10" ht="11.25">
      <c r="A40">
        <v>34</v>
      </c>
      <c r="B40" s="26">
        <v>0.00118</v>
      </c>
      <c r="C40" s="26">
        <v>0.00106</v>
      </c>
      <c r="D40" s="26">
        <v>0.00194</v>
      </c>
      <c r="E40" s="26">
        <v>0.00088</v>
      </c>
      <c r="F40" s="26">
        <v>0.00082</v>
      </c>
      <c r="G40" s="26">
        <v>0.00139</v>
      </c>
      <c r="H40" s="26">
        <v>0.00112</v>
      </c>
      <c r="I40" s="26">
        <v>0.00101</v>
      </c>
      <c r="J40" s="26">
        <v>0.00183</v>
      </c>
    </row>
    <row r="41" spans="1:10" ht="11.25">
      <c r="A41">
        <v>35</v>
      </c>
      <c r="B41" s="26">
        <v>0.00121</v>
      </c>
      <c r="C41" s="26">
        <v>0.00109</v>
      </c>
      <c r="D41" s="26">
        <v>0.002</v>
      </c>
      <c r="E41" s="26">
        <v>0.00097</v>
      </c>
      <c r="F41" s="26">
        <v>0.00089</v>
      </c>
      <c r="G41" s="26">
        <v>0.00153</v>
      </c>
      <c r="H41" s="26">
        <v>0.00116</v>
      </c>
      <c r="I41" s="26">
        <v>0.00105</v>
      </c>
      <c r="J41" s="26">
        <v>0.00191</v>
      </c>
    </row>
    <row r="42" spans="1:10" ht="11.25">
      <c r="A42">
        <v>36</v>
      </c>
      <c r="B42" s="26">
        <v>0.00128</v>
      </c>
      <c r="C42" s="26">
        <v>0.00115</v>
      </c>
      <c r="D42" s="26">
        <v>0.00211</v>
      </c>
      <c r="E42" s="26">
        <v>0.00103</v>
      </c>
      <c r="F42" s="26">
        <v>0.00095</v>
      </c>
      <c r="G42" s="26">
        <v>0.00165</v>
      </c>
      <c r="H42" s="26">
        <v>0.00123</v>
      </c>
      <c r="I42" s="26">
        <v>0.00111</v>
      </c>
      <c r="J42" s="26">
        <v>0.00202</v>
      </c>
    </row>
    <row r="43" spans="1:10" ht="11.25">
      <c r="A43">
        <v>37</v>
      </c>
      <c r="B43" s="26">
        <v>0.00134</v>
      </c>
      <c r="C43" s="26">
        <v>0.0012</v>
      </c>
      <c r="D43" s="26">
        <v>0.00223</v>
      </c>
      <c r="E43" s="26">
        <v>0.00111</v>
      </c>
      <c r="F43" s="26">
        <v>0.00103</v>
      </c>
      <c r="G43" s="26">
        <v>0.00179</v>
      </c>
      <c r="H43" s="26">
        <v>0.00129</v>
      </c>
      <c r="I43" s="26">
        <v>0.00117</v>
      </c>
      <c r="J43" s="26">
        <v>0.00214</v>
      </c>
    </row>
    <row r="44" spans="1:10" ht="11.25">
      <c r="A44">
        <v>38</v>
      </c>
      <c r="B44" s="26">
        <v>0.00144</v>
      </c>
      <c r="C44" s="26">
        <v>0.00129</v>
      </c>
      <c r="D44" s="26">
        <v>0.0024</v>
      </c>
      <c r="E44" s="26">
        <v>0.00117</v>
      </c>
      <c r="F44" s="26">
        <v>0.00107</v>
      </c>
      <c r="G44" s="26">
        <v>0.00188</v>
      </c>
      <c r="H44" s="26">
        <v>0.00139</v>
      </c>
      <c r="I44" s="26">
        <v>0.00125</v>
      </c>
      <c r="J44" s="26">
        <v>0.0023</v>
      </c>
    </row>
    <row r="45" spans="1:10" ht="11.25">
      <c r="A45">
        <v>39</v>
      </c>
      <c r="B45" s="26">
        <v>0.00154</v>
      </c>
      <c r="C45" s="26">
        <v>0.00137</v>
      </c>
      <c r="D45" s="26">
        <v>0.00257</v>
      </c>
      <c r="E45" s="26">
        <v>0.00123</v>
      </c>
      <c r="F45" s="26">
        <v>0.00113</v>
      </c>
      <c r="G45" s="26">
        <v>0.002</v>
      </c>
      <c r="H45" s="26">
        <v>0.00148</v>
      </c>
      <c r="I45" s="26">
        <v>0.00132</v>
      </c>
      <c r="J45" s="26">
        <v>0.00246</v>
      </c>
    </row>
    <row r="46" spans="1:10" ht="11.25">
      <c r="A46">
        <v>40</v>
      </c>
      <c r="B46" s="26">
        <v>0.00165</v>
      </c>
      <c r="C46" s="26">
        <v>0.00146</v>
      </c>
      <c r="D46" s="26">
        <v>0.00277</v>
      </c>
      <c r="E46" s="26">
        <v>0.0013</v>
      </c>
      <c r="F46" s="26">
        <v>0.0012</v>
      </c>
      <c r="G46" s="26">
        <v>0.00212</v>
      </c>
      <c r="H46" s="26">
        <v>0.00158</v>
      </c>
      <c r="I46" s="26">
        <v>0.00141</v>
      </c>
      <c r="J46" s="26">
        <v>0.00264</v>
      </c>
    </row>
    <row r="47" spans="1:10" ht="11.25">
      <c r="A47">
        <v>41</v>
      </c>
      <c r="B47" s="26">
        <v>0.00179</v>
      </c>
      <c r="C47" s="26">
        <v>0.00158</v>
      </c>
      <c r="D47" s="26">
        <v>0.00303</v>
      </c>
      <c r="E47" s="26">
        <v>0.00138</v>
      </c>
      <c r="F47" s="26">
        <v>0.00127</v>
      </c>
      <c r="G47" s="26">
        <v>0.00226</v>
      </c>
      <c r="H47" s="26">
        <v>0.00171</v>
      </c>
      <c r="I47" s="26">
        <v>0.00152</v>
      </c>
      <c r="J47" s="26">
        <v>0.00288</v>
      </c>
    </row>
    <row r="48" spans="1:10" ht="11.25">
      <c r="A48">
        <v>42</v>
      </c>
      <c r="B48" s="26">
        <v>0.00196</v>
      </c>
      <c r="C48" s="26">
        <v>0.00173</v>
      </c>
      <c r="D48" s="26">
        <v>0.00333</v>
      </c>
      <c r="E48" s="26">
        <v>0.00148</v>
      </c>
      <c r="F48" s="26">
        <v>0.00135</v>
      </c>
      <c r="G48" s="26">
        <v>0.00243</v>
      </c>
      <c r="H48" s="26">
        <v>0.00186</v>
      </c>
      <c r="I48" s="26">
        <v>0.00165</v>
      </c>
      <c r="J48" s="26">
        <v>0.00315</v>
      </c>
    </row>
    <row r="49" spans="1:10" ht="11.25">
      <c r="A49">
        <v>43</v>
      </c>
      <c r="B49" s="26">
        <v>0.00215</v>
      </c>
      <c r="C49" s="26">
        <v>0.0019</v>
      </c>
      <c r="D49" s="26">
        <v>0.00369</v>
      </c>
      <c r="E49" s="26">
        <v>0.00159</v>
      </c>
      <c r="F49" s="26">
        <v>0.00145</v>
      </c>
      <c r="G49" s="26">
        <v>0.00263</v>
      </c>
      <c r="H49" s="26">
        <v>0.00204</v>
      </c>
      <c r="I49" s="26">
        <v>0.00181</v>
      </c>
      <c r="J49" s="26">
        <v>0.00348</v>
      </c>
    </row>
    <row r="50" spans="1:10" ht="11.25">
      <c r="A50">
        <v>44</v>
      </c>
      <c r="B50" s="26">
        <v>0.00239</v>
      </c>
      <c r="C50" s="26">
        <v>0.0021</v>
      </c>
      <c r="D50" s="26">
        <v>0.00412</v>
      </c>
      <c r="E50" s="26">
        <v>0.00172</v>
      </c>
      <c r="F50" s="26">
        <v>0.00157</v>
      </c>
      <c r="G50" s="26">
        <v>0.00286</v>
      </c>
      <c r="H50" s="26">
        <v>0.00226</v>
      </c>
      <c r="I50" s="26">
        <v>0.00199</v>
      </c>
      <c r="J50" s="26">
        <v>0.00387</v>
      </c>
    </row>
    <row r="51" spans="1:10" ht="11.25">
      <c r="A51">
        <v>45</v>
      </c>
      <c r="B51" s="26">
        <v>0.00265</v>
      </c>
      <c r="C51" s="26">
        <v>0.00233</v>
      </c>
      <c r="D51" s="26">
        <v>0.00457</v>
      </c>
      <c r="E51" s="26">
        <v>0.00187</v>
      </c>
      <c r="F51" s="26">
        <v>0.00171</v>
      </c>
      <c r="G51" s="26">
        <v>0.00313</v>
      </c>
      <c r="H51" s="26">
        <v>0.00249</v>
      </c>
      <c r="I51" s="26">
        <v>0.00221</v>
      </c>
      <c r="J51" s="26">
        <v>0.00428</v>
      </c>
    </row>
    <row r="52" spans="1:10" ht="11.25">
      <c r="A52">
        <v>46</v>
      </c>
      <c r="B52" s="26">
        <v>0.0029</v>
      </c>
      <c r="C52" s="26">
        <v>0.00255</v>
      </c>
      <c r="D52" s="26">
        <v>0.00499</v>
      </c>
      <c r="E52" s="26">
        <v>0.00205</v>
      </c>
      <c r="F52" s="26">
        <v>0.00187</v>
      </c>
      <c r="G52" s="26">
        <v>0.00343</v>
      </c>
      <c r="H52" s="26">
        <v>0.00273</v>
      </c>
      <c r="I52" s="26">
        <v>0.00241</v>
      </c>
      <c r="J52" s="26">
        <v>0.00468</v>
      </c>
    </row>
    <row r="53" spans="1:10" ht="11.25">
      <c r="A53">
        <v>47</v>
      </c>
      <c r="B53" s="26">
        <v>0.00317</v>
      </c>
      <c r="C53" s="26">
        <v>0.00279</v>
      </c>
      <c r="D53" s="26">
        <v>0.00546</v>
      </c>
      <c r="E53" s="26">
        <v>0.00227</v>
      </c>
      <c r="F53" s="26">
        <v>0.00207</v>
      </c>
      <c r="G53" s="26">
        <v>0.00381</v>
      </c>
      <c r="H53" s="26">
        <v>0.00299</v>
      </c>
      <c r="I53" s="26">
        <v>0.00265</v>
      </c>
      <c r="J53" s="26">
        <v>0.00513</v>
      </c>
    </row>
    <row r="54" spans="1:10" ht="11.25">
      <c r="A54">
        <v>48</v>
      </c>
      <c r="B54" s="26">
        <v>0.00333</v>
      </c>
      <c r="C54" s="26">
        <v>0.00293</v>
      </c>
      <c r="D54" s="26">
        <v>0.00572</v>
      </c>
      <c r="E54" s="26">
        <v>0.0025</v>
      </c>
      <c r="F54" s="26">
        <v>0.00229</v>
      </c>
      <c r="G54" s="26">
        <v>0.00428</v>
      </c>
      <c r="H54" s="26">
        <v>0.00316</v>
      </c>
      <c r="I54" s="26">
        <v>0.0028</v>
      </c>
      <c r="J54" s="26">
        <v>0.00543</v>
      </c>
    </row>
    <row r="55" spans="1:10" ht="11.25">
      <c r="A55">
        <v>49</v>
      </c>
      <c r="B55" s="26">
        <v>0.00352</v>
      </c>
      <c r="C55" s="26">
        <v>0.00309</v>
      </c>
      <c r="D55" s="26">
        <v>0.00602</v>
      </c>
      <c r="E55" s="26">
        <v>0.00278</v>
      </c>
      <c r="F55" s="26">
        <v>0.00253</v>
      </c>
      <c r="G55" s="26">
        <v>0.00481</v>
      </c>
      <c r="H55" s="26">
        <v>0.00337</v>
      </c>
      <c r="I55" s="26">
        <v>0.00298</v>
      </c>
      <c r="J55" s="26">
        <v>0.00578</v>
      </c>
    </row>
    <row r="56" spans="1:10" ht="11.25">
      <c r="A56">
        <v>50</v>
      </c>
      <c r="B56" s="26">
        <v>0.00376</v>
      </c>
      <c r="C56" s="26">
        <v>0.00332</v>
      </c>
      <c r="D56" s="26">
        <v>0.00645</v>
      </c>
      <c r="E56" s="26">
        <v>0.00308</v>
      </c>
      <c r="F56" s="26">
        <v>0.00281</v>
      </c>
      <c r="G56" s="26">
        <v>0.00539</v>
      </c>
      <c r="H56" s="26">
        <v>0.00362</v>
      </c>
      <c r="I56" s="26">
        <v>0.00322</v>
      </c>
      <c r="J56" s="26">
        <v>0.00624</v>
      </c>
    </row>
    <row r="57" spans="1:10" ht="11.25">
      <c r="A57">
        <v>51</v>
      </c>
      <c r="B57" s="26">
        <v>0.00406</v>
      </c>
      <c r="C57" s="26">
        <v>0.00359</v>
      </c>
      <c r="D57" s="26">
        <v>0.00696</v>
      </c>
      <c r="E57" s="26">
        <v>0.00341</v>
      </c>
      <c r="F57" s="26">
        <v>0.00312</v>
      </c>
      <c r="G57" s="26">
        <v>0.00602</v>
      </c>
      <c r="H57" s="26">
        <v>0.00393</v>
      </c>
      <c r="I57" s="26">
        <v>0.0035</v>
      </c>
      <c r="J57" s="26">
        <v>0.00677</v>
      </c>
    </row>
    <row r="58" spans="1:10" ht="11.25">
      <c r="A58">
        <v>52</v>
      </c>
      <c r="B58" s="26">
        <v>0.00447</v>
      </c>
      <c r="C58" s="26">
        <v>0.00396</v>
      </c>
      <c r="D58" s="26">
        <v>0.00766</v>
      </c>
      <c r="E58" s="26">
        <v>0.00379</v>
      </c>
      <c r="F58" s="26">
        <v>0.00347</v>
      </c>
      <c r="G58" s="26">
        <v>0.00671</v>
      </c>
      <c r="H58" s="26">
        <v>0.00433</v>
      </c>
      <c r="I58" s="26">
        <v>0.00386</v>
      </c>
      <c r="J58" s="26">
        <v>0.00747</v>
      </c>
    </row>
    <row r="59" spans="1:10" ht="11.25">
      <c r="A59">
        <v>53</v>
      </c>
      <c r="B59" s="26">
        <v>0.00493</v>
      </c>
      <c r="C59" s="26">
        <v>0.00436</v>
      </c>
      <c r="D59" s="26">
        <v>0.00845</v>
      </c>
      <c r="E59" s="26">
        <v>0.0042</v>
      </c>
      <c r="F59" s="26">
        <v>0.00385</v>
      </c>
      <c r="G59" s="26">
        <v>0.00744</v>
      </c>
      <c r="H59" s="26">
        <v>0.00478</v>
      </c>
      <c r="I59" s="26">
        <v>0.00426</v>
      </c>
      <c r="J59" s="26">
        <v>0.00825</v>
      </c>
    </row>
    <row r="60" spans="1:10" ht="11.25">
      <c r="A60">
        <v>54</v>
      </c>
      <c r="B60" s="26">
        <v>0.0055</v>
      </c>
      <c r="C60" s="26">
        <v>0.00487</v>
      </c>
      <c r="D60" s="26">
        <v>0.00944</v>
      </c>
      <c r="E60" s="26">
        <v>0.00463</v>
      </c>
      <c r="F60" s="26">
        <v>0.00425</v>
      </c>
      <c r="G60" s="26">
        <v>0.00824</v>
      </c>
      <c r="H60" s="26">
        <v>0.00533</v>
      </c>
      <c r="I60" s="26">
        <v>0.00475</v>
      </c>
      <c r="J60" s="26">
        <v>0.0092</v>
      </c>
    </row>
    <row r="61" spans="1:10" ht="11.25">
      <c r="A61">
        <v>55</v>
      </c>
      <c r="B61" s="26">
        <v>0.00617</v>
      </c>
      <c r="C61" s="26">
        <v>0.0055</v>
      </c>
      <c r="D61" s="26">
        <v>0.01056</v>
      </c>
      <c r="E61" s="26">
        <v>0.0051</v>
      </c>
      <c r="F61" s="26">
        <v>0.00468</v>
      </c>
      <c r="G61" s="26">
        <v>0.00908</v>
      </c>
      <c r="H61" s="26">
        <v>0.00595</v>
      </c>
      <c r="I61" s="26">
        <v>0.00534</v>
      </c>
      <c r="J61" s="26">
        <v>0.01026</v>
      </c>
    </row>
    <row r="62" spans="1:10" ht="11.25">
      <c r="A62">
        <v>56</v>
      </c>
      <c r="B62" s="26">
        <v>0.00688</v>
      </c>
      <c r="C62" s="26">
        <v>0.00614</v>
      </c>
      <c r="D62" s="26">
        <v>0.0117</v>
      </c>
      <c r="E62" s="26">
        <v>0.00563</v>
      </c>
      <c r="F62" s="26">
        <v>0.00518</v>
      </c>
      <c r="G62" s="26">
        <v>0.00998</v>
      </c>
      <c r="H62" s="26">
        <v>0.00663</v>
      </c>
      <c r="I62" s="26">
        <v>0.00595</v>
      </c>
      <c r="J62" s="26">
        <v>0.01135</v>
      </c>
    </row>
    <row r="63" spans="1:10" ht="11.25">
      <c r="A63">
        <v>57</v>
      </c>
      <c r="B63" s="26">
        <v>0.00764</v>
      </c>
      <c r="C63" s="26">
        <v>0.00683</v>
      </c>
      <c r="D63" s="26">
        <v>0.01291</v>
      </c>
      <c r="E63" s="26">
        <v>0.00619</v>
      </c>
      <c r="F63" s="26">
        <v>0.0057</v>
      </c>
      <c r="G63" s="26">
        <v>0.01094</v>
      </c>
      <c r="H63" s="26">
        <v>0.00735</v>
      </c>
      <c r="I63" s="26">
        <v>0.0066</v>
      </c>
      <c r="J63" s="26">
        <v>0.01251</v>
      </c>
    </row>
    <row r="64" spans="1:10" ht="11.25">
      <c r="A64">
        <v>58</v>
      </c>
      <c r="B64" s="26">
        <v>0.00827</v>
      </c>
      <c r="C64" s="26">
        <v>0.00742</v>
      </c>
      <c r="D64" s="26">
        <v>0.01386</v>
      </c>
      <c r="E64" s="26">
        <v>0.0068</v>
      </c>
      <c r="F64" s="26">
        <v>0.00626</v>
      </c>
      <c r="G64" s="26">
        <v>0.01187</v>
      </c>
      <c r="H64" s="26">
        <v>0.00797</v>
      </c>
      <c r="I64" s="26">
        <v>0.00719</v>
      </c>
      <c r="J64" s="26">
        <v>0.01346</v>
      </c>
    </row>
    <row r="65" spans="1:10" ht="11.25">
      <c r="A65">
        <v>59</v>
      </c>
      <c r="B65" s="26">
        <v>0.00899</v>
      </c>
      <c r="C65" s="26">
        <v>0.0081</v>
      </c>
      <c r="D65" s="26">
        <v>0.01496</v>
      </c>
      <c r="E65" s="26">
        <v>0.00739</v>
      </c>
      <c r="F65" s="26">
        <v>0.00682</v>
      </c>
      <c r="G65" s="26">
        <v>0.0129</v>
      </c>
      <c r="H65" s="26">
        <v>0.00867</v>
      </c>
      <c r="I65" s="26">
        <v>0.00784</v>
      </c>
      <c r="J65" s="26">
        <v>0.01454</v>
      </c>
    </row>
    <row r="66" spans="1:10" ht="11.25">
      <c r="A66">
        <v>60</v>
      </c>
      <c r="B66" s="26">
        <v>0.00986</v>
      </c>
      <c r="C66" s="26">
        <v>0.00892</v>
      </c>
      <c r="D66" s="26">
        <v>0.01629</v>
      </c>
      <c r="E66" s="26">
        <v>0.00801</v>
      </c>
      <c r="F66" s="26">
        <v>0.0074</v>
      </c>
      <c r="G66" s="26">
        <v>0.01397</v>
      </c>
      <c r="H66" s="26">
        <v>0.00949</v>
      </c>
      <c r="I66" s="26">
        <v>0.00861</v>
      </c>
      <c r="J66" s="26">
        <v>0.01582</v>
      </c>
    </row>
    <row r="67" spans="1:10" ht="11.25">
      <c r="A67">
        <v>61</v>
      </c>
      <c r="B67" s="26">
        <v>0.01094</v>
      </c>
      <c r="C67" s="26">
        <v>0.00992</v>
      </c>
      <c r="D67" s="26">
        <v>0.01794</v>
      </c>
      <c r="E67" s="26">
        <v>0.00868</v>
      </c>
      <c r="F67" s="26">
        <v>0.00803</v>
      </c>
      <c r="G67" s="26">
        <v>0.01508</v>
      </c>
      <c r="H67" s="26">
        <v>0.01048</v>
      </c>
      <c r="I67" s="26">
        <v>0.00954</v>
      </c>
      <c r="J67" s="26">
        <v>0.01736</v>
      </c>
    </row>
    <row r="68" spans="1:10" ht="11.25">
      <c r="A68">
        <v>62</v>
      </c>
      <c r="B68" s="26">
        <v>0.01225</v>
      </c>
      <c r="C68" s="26">
        <v>0.01114</v>
      </c>
      <c r="D68" s="26">
        <v>0.01993</v>
      </c>
      <c r="E68" s="26">
        <v>0.00939</v>
      </c>
      <c r="F68" s="26">
        <v>0.00872</v>
      </c>
      <c r="G68" s="26">
        <v>0.01633</v>
      </c>
      <c r="H68" s="26">
        <v>0.01167</v>
      </c>
      <c r="I68" s="26">
        <v>0.01065</v>
      </c>
      <c r="J68" s="26">
        <v>0.01919</v>
      </c>
    </row>
    <row r="69" spans="1:10" ht="11.25">
      <c r="A69">
        <v>63</v>
      </c>
      <c r="B69" s="26">
        <v>0.01371</v>
      </c>
      <c r="C69" s="26">
        <v>0.01251</v>
      </c>
      <c r="D69" s="26">
        <v>0.02214</v>
      </c>
      <c r="E69" s="26">
        <v>0.01014</v>
      </c>
      <c r="F69" s="26">
        <v>0.00943</v>
      </c>
      <c r="G69" s="26">
        <v>0.01758</v>
      </c>
      <c r="H69" s="26">
        <v>0.01298</v>
      </c>
      <c r="I69" s="26">
        <v>0.01189</v>
      </c>
      <c r="J69" s="26">
        <v>0.02121</v>
      </c>
    </row>
    <row r="70" spans="1:10" ht="11.25">
      <c r="A70">
        <v>64</v>
      </c>
      <c r="B70" s="26">
        <v>0.01524</v>
      </c>
      <c r="C70" s="26">
        <v>0.01395</v>
      </c>
      <c r="D70" s="26">
        <v>0.0244</v>
      </c>
      <c r="E70" s="26">
        <v>0.01096</v>
      </c>
      <c r="F70" s="26">
        <v>0.0102</v>
      </c>
      <c r="G70" s="26">
        <v>0.0189</v>
      </c>
      <c r="H70" s="26">
        <v>0.01437</v>
      </c>
      <c r="I70" s="26">
        <v>0.01319</v>
      </c>
      <c r="J70" s="26">
        <v>0.02327</v>
      </c>
    </row>
    <row r="71" spans="1:10" ht="11.25">
      <c r="A71">
        <v>65</v>
      </c>
      <c r="B71" s="26">
        <v>0.01685</v>
      </c>
      <c r="C71" s="26">
        <v>0.01547</v>
      </c>
      <c r="D71" s="26">
        <v>0.02663</v>
      </c>
      <c r="E71" s="26">
        <v>0.01185</v>
      </c>
      <c r="F71" s="26">
        <v>0.01105</v>
      </c>
      <c r="G71" s="26">
        <v>0.02034</v>
      </c>
      <c r="H71" s="26">
        <v>0.01583</v>
      </c>
      <c r="I71" s="26">
        <v>0.01457</v>
      </c>
      <c r="J71" s="26">
        <v>0.02533</v>
      </c>
    </row>
    <row r="72" spans="1:10" ht="11.25">
      <c r="A72">
        <v>66</v>
      </c>
      <c r="B72" s="26">
        <v>0.01847</v>
      </c>
      <c r="C72" s="26">
        <v>0.01701</v>
      </c>
      <c r="D72" s="26">
        <v>0.02878</v>
      </c>
      <c r="E72" s="26">
        <v>0.01282</v>
      </c>
      <c r="F72" s="26">
        <v>0.01199</v>
      </c>
      <c r="G72" s="26">
        <v>0.02187</v>
      </c>
      <c r="H72" s="26">
        <v>0.01731</v>
      </c>
      <c r="I72" s="26">
        <v>0.01598</v>
      </c>
      <c r="J72" s="26">
        <v>0.02734</v>
      </c>
    </row>
    <row r="73" spans="1:10" ht="11.25">
      <c r="A73">
        <v>67</v>
      </c>
      <c r="B73" s="26">
        <v>0.02009</v>
      </c>
      <c r="C73" s="26">
        <v>0.01857</v>
      </c>
      <c r="D73" s="26">
        <v>0.03087</v>
      </c>
      <c r="E73" s="26">
        <v>0.01389</v>
      </c>
      <c r="F73" s="26">
        <v>0.01302</v>
      </c>
      <c r="G73" s="26">
        <v>0.02359</v>
      </c>
      <c r="H73" s="26">
        <v>0.01881</v>
      </c>
      <c r="I73" s="26">
        <v>0.01743</v>
      </c>
      <c r="J73" s="26">
        <v>0.02935</v>
      </c>
    </row>
    <row r="74" spans="1:10" ht="11.25">
      <c r="A74">
        <v>68</v>
      </c>
      <c r="B74" s="26">
        <v>0.02185</v>
      </c>
      <c r="C74" s="26">
        <v>0.02025</v>
      </c>
      <c r="D74" s="26">
        <v>0.03307</v>
      </c>
      <c r="E74" s="26">
        <v>0.01507</v>
      </c>
      <c r="F74" s="26">
        <v>0.01417</v>
      </c>
      <c r="G74" s="26">
        <v>0.02548</v>
      </c>
      <c r="H74" s="26">
        <v>0.02044</v>
      </c>
      <c r="I74" s="26">
        <v>0.019</v>
      </c>
      <c r="J74" s="26">
        <v>0.03148</v>
      </c>
    </row>
    <row r="75" spans="1:10" ht="11.25">
      <c r="A75">
        <v>69</v>
      </c>
      <c r="B75" s="26">
        <v>0.02364</v>
      </c>
      <c r="C75" s="26">
        <v>0.02199</v>
      </c>
      <c r="D75" s="26">
        <v>0.03525</v>
      </c>
      <c r="E75" s="26">
        <v>0.01636</v>
      </c>
      <c r="F75" s="26">
        <v>0.01543</v>
      </c>
      <c r="G75" s="26">
        <v>0.02753</v>
      </c>
      <c r="H75" s="26">
        <v>0.02212</v>
      </c>
      <c r="I75" s="26">
        <v>0.02063</v>
      </c>
      <c r="J75" s="26">
        <v>0.03362</v>
      </c>
    </row>
    <row r="76" spans="1:10" ht="11.25">
      <c r="A76">
        <v>70</v>
      </c>
      <c r="B76" s="26">
        <v>0.02577</v>
      </c>
      <c r="C76" s="26">
        <v>0.0241</v>
      </c>
      <c r="D76" s="26">
        <v>0.03789</v>
      </c>
      <c r="E76" s="26">
        <v>0.01781</v>
      </c>
      <c r="F76" s="26">
        <v>0.01682</v>
      </c>
      <c r="G76" s="26">
        <v>0.02982</v>
      </c>
      <c r="H76" s="26">
        <v>0.0241</v>
      </c>
      <c r="I76" s="26">
        <v>0.02258</v>
      </c>
      <c r="J76" s="26">
        <v>0.03617</v>
      </c>
    </row>
    <row r="77" spans="1:10" ht="11.25">
      <c r="A77">
        <v>71</v>
      </c>
      <c r="B77" s="26">
        <v>0.02815</v>
      </c>
      <c r="C77" s="26">
        <v>0.02646</v>
      </c>
      <c r="D77" s="26">
        <v>0.04078</v>
      </c>
      <c r="E77" s="26">
        <v>0.01947</v>
      </c>
      <c r="F77" s="26">
        <v>0.01842</v>
      </c>
      <c r="G77" s="26">
        <v>0.03243</v>
      </c>
      <c r="H77" s="26">
        <v>0.02632</v>
      </c>
      <c r="I77" s="26">
        <v>0.02477</v>
      </c>
      <c r="J77" s="26">
        <v>0.03899</v>
      </c>
    </row>
    <row r="78" spans="1:10" ht="11.25">
      <c r="A78">
        <v>72</v>
      </c>
      <c r="B78" s="26">
        <v>0.03132</v>
      </c>
      <c r="C78" s="26">
        <v>0.02956</v>
      </c>
      <c r="D78" s="26">
        <v>0.04471</v>
      </c>
      <c r="E78" s="26">
        <v>0.0213</v>
      </c>
      <c r="F78" s="26">
        <v>0.02021</v>
      </c>
      <c r="G78" s="26">
        <v>0.03531</v>
      </c>
      <c r="H78" s="26">
        <v>0.02919</v>
      </c>
      <c r="I78" s="26">
        <v>0.02759</v>
      </c>
      <c r="J78" s="26">
        <v>0.04268</v>
      </c>
    </row>
    <row r="79" spans="1:10" ht="11.25">
      <c r="A79">
        <v>73</v>
      </c>
      <c r="B79" s="26">
        <v>0.03462</v>
      </c>
      <c r="C79" s="26">
        <v>0.03283</v>
      </c>
      <c r="D79" s="26">
        <v>0.04866</v>
      </c>
      <c r="E79" s="26">
        <v>0.0233</v>
      </c>
      <c r="F79" s="26">
        <v>0.02215</v>
      </c>
      <c r="G79" s="26">
        <v>0.03841</v>
      </c>
      <c r="H79" s="26">
        <v>0.03219</v>
      </c>
      <c r="I79" s="26">
        <v>0.03056</v>
      </c>
      <c r="J79" s="26">
        <v>0.04643</v>
      </c>
    </row>
    <row r="80" spans="1:10" ht="11.25">
      <c r="A80">
        <v>74</v>
      </c>
      <c r="B80" s="26">
        <v>0.03808</v>
      </c>
      <c r="C80" s="26">
        <v>0.03627</v>
      </c>
      <c r="D80" s="26">
        <v>0.05265</v>
      </c>
      <c r="E80" s="26">
        <v>0.0255</v>
      </c>
      <c r="F80" s="26">
        <v>0.02428</v>
      </c>
      <c r="G80" s="26">
        <v>0.04181</v>
      </c>
      <c r="H80" s="26">
        <v>0.03536</v>
      </c>
      <c r="I80" s="26">
        <v>0.0337</v>
      </c>
      <c r="J80" s="26">
        <v>0.05027</v>
      </c>
    </row>
    <row r="81" spans="1:10" ht="11.25">
      <c r="A81">
        <v>75</v>
      </c>
      <c r="B81" s="26">
        <v>0.04191</v>
      </c>
      <c r="C81" s="26">
        <v>0.04003</v>
      </c>
      <c r="D81" s="26">
        <v>0.05729</v>
      </c>
      <c r="E81" s="26">
        <v>0.0279</v>
      </c>
      <c r="F81" s="26">
        <v>0.02664</v>
      </c>
      <c r="G81" s="26">
        <v>0.04523</v>
      </c>
      <c r="H81" s="26">
        <v>0.03885</v>
      </c>
      <c r="I81" s="26">
        <v>0.03713</v>
      </c>
      <c r="J81" s="26">
        <v>0.05462</v>
      </c>
    </row>
    <row r="82" spans="1:10" ht="11.25">
      <c r="A82">
        <v>76</v>
      </c>
      <c r="B82" s="26">
        <v>0.04608</v>
      </c>
      <c r="C82" s="26">
        <v>0.04413</v>
      </c>
      <c r="D82" s="26">
        <v>0.06223</v>
      </c>
      <c r="E82" s="26">
        <v>0.03053</v>
      </c>
      <c r="F82" s="26">
        <v>0.02923</v>
      </c>
      <c r="G82" s="26">
        <v>0.04896</v>
      </c>
      <c r="H82" s="26">
        <v>0.04264</v>
      </c>
      <c r="I82" s="26">
        <v>0.04087</v>
      </c>
      <c r="J82" s="26">
        <v>0.05927</v>
      </c>
    </row>
    <row r="83" spans="1:10" ht="11.25">
      <c r="A83">
        <v>77</v>
      </c>
      <c r="B83" s="26">
        <v>0.05092</v>
      </c>
      <c r="C83" s="26">
        <v>0.04889</v>
      </c>
      <c r="D83" s="26">
        <v>0.06794</v>
      </c>
      <c r="E83" s="26">
        <v>0.03341</v>
      </c>
      <c r="F83" s="26">
        <v>0.03208</v>
      </c>
      <c r="G83" s="26">
        <v>0.05297</v>
      </c>
      <c r="H83" s="26">
        <v>0.047</v>
      </c>
      <c r="I83" s="26">
        <v>0.04516</v>
      </c>
      <c r="J83" s="26">
        <v>0.06456</v>
      </c>
    </row>
    <row r="84" spans="1:10" ht="11.25">
      <c r="A84">
        <v>78</v>
      </c>
      <c r="B84" s="26">
        <v>0.05656</v>
      </c>
      <c r="C84" s="26">
        <v>0.05445</v>
      </c>
      <c r="D84" s="26">
        <v>0.07454</v>
      </c>
      <c r="E84" s="26">
        <v>0.03658</v>
      </c>
      <c r="F84" s="26">
        <v>0.03523</v>
      </c>
      <c r="G84" s="26">
        <v>0.05729</v>
      </c>
      <c r="H84" s="26">
        <v>0.05202</v>
      </c>
      <c r="I84" s="26">
        <v>0.05013</v>
      </c>
      <c r="J84" s="26">
        <v>0.0706</v>
      </c>
    </row>
    <row r="85" spans="1:10" ht="11.25">
      <c r="A85">
        <v>79</v>
      </c>
      <c r="B85" s="26">
        <v>0.06306</v>
      </c>
      <c r="C85" s="26">
        <v>0.06087</v>
      </c>
      <c r="D85" s="26">
        <v>0.08205</v>
      </c>
      <c r="E85" s="26">
        <v>0.04005</v>
      </c>
      <c r="F85" s="26">
        <v>0.03863</v>
      </c>
      <c r="G85" s="26">
        <v>0.06196</v>
      </c>
      <c r="H85" s="26">
        <v>0.05775</v>
      </c>
      <c r="I85" s="26">
        <v>0.0558</v>
      </c>
      <c r="J85" s="26">
        <v>0.07739</v>
      </c>
    </row>
    <row r="86" spans="1:10" ht="11.25">
      <c r="A86">
        <v>80</v>
      </c>
      <c r="B86" s="26">
        <v>0.07014</v>
      </c>
      <c r="C86" s="26">
        <v>0.06787</v>
      </c>
      <c r="D86" s="26">
        <v>0.09007</v>
      </c>
      <c r="E86" s="26">
        <v>0.04386</v>
      </c>
      <c r="F86" s="26">
        <v>0.04243</v>
      </c>
      <c r="G86" s="26">
        <v>0.06699</v>
      </c>
      <c r="H86" s="26">
        <v>0.06396</v>
      </c>
      <c r="I86" s="26">
        <v>0.06196</v>
      </c>
      <c r="J86" s="26">
        <v>0.08463</v>
      </c>
    </row>
    <row r="87" spans="1:10" ht="11.25">
      <c r="A87">
        <v>81</v>
      </c>
      <c r="B87" s="26">
        <v>0.07819</v>
      </c>
      <c r="C87" s="26">
        <v>0.07584</v>
      </c>
      <c r="D87" s="26">
        <v>0.09905</v>
      </c>
      <c r="E87" s="26">
        <v>0.04911</v>
      </c>
      <c r="F87" s="26">
        <v>0.04759</v>
      </c>
      <c r="G87" s="26">
        <v>0.07407</v>
      </c>
      <c r="H87" s="26">
        <v>0.0712</v>
      </c>
      <c r="I87" s="26">
        <v>0.06914</v>
      </c>
      <c r="J87" s="26">
        <v>0.09305</v>
      </c>
    </row>
    <row r="88" spans="1:10" ht="11.25">
      <c r="A88">
        <v>82</v>
      </c>
      <c r="B88" s="26">
        <v>0.08654</v>
      </c>
      <c r="C88" s="26">
        <v>0.08414</v>
      </c>
      <c r="D88" s="26">
        <v>0.10811</v>
      </c>
      <c r="E88" s="26">
        <v>0.05495</v>
      </c>
      <c r="F88" s="26">
        <v>0.05341</v>
      </c>
      <c r="G88" s="26">
        <v>0.08176</v>
      </c>
      <c r="H88" s="26">
        <v>0.07877</v>
      </c>
      <c r="I88" s="26">
        <v>0.07668</v>
      </c>
      <c r="J88" s="26">
        <v>0.10165</v>
      </c>
    </row>
    <row r="89" spans="1:10" ht="11.25">
      <c r="A89">
        <v>83</v>
      </c>
      <c r="B89" s="26">
        <v>0.09551</v>
      </c>
      <c r="C89" s="26">
        <v>0.09309</v>
      </c>
      <c r="D89" s="26">
        <v>0.11761</v>
      </c>
      <c r="E89" s="26">
        <v>0.06081</v>
      </c>
      <c r="F89" s="26">
        <v>0.05921</v>
      </c>
      <c r="G89" s="26">
        <v>0.08925</v>
      </c>
      <c r="H89" s="26">
        <v>0.08675</v>
      </c>
      <c r="I89" s="26">
        <v>0.08466</v>
      </c>
      <c r="J89" s="26">
        <v>0.1105</v>
      </c>
    </row>
    <row r="90" spans="1:10" ht="11.25">
      <c r="A90">
        <v>84</v>
      </c>
      <c r="B90" s="26">
        <v>0.10543</v>
      </c>
      <c r="C90" s="26">
        <v>0.103</v>
      </c>
      <c r="D90" s="26">
        <v>0.12794</v>
      </c>
      <c r="E90" s="26">
        <v>0.06727</v>
      </c>
      <c r="F90" s="26">
        <v>0.06562</v>
      </c>
      <c r="G90" s="26">
        <v>0.0973</v>
      </c>
      <c r="H90" s="26">
        <v>0.09553</v>
      </c>
      <c r="I90" s="26">
        <v>0.09344</v>
      </c>
      <c r="J90" s="26">
        <v>0.12008</v>
      </c>
    </row>
    <row r="91" spans="1:10" ht="11.25">
      <c r="A91">
        <v>85</v>
      </c>
      <c r="B91" s="26">
        <v>0.11657</v>
      </c>
      <c r="C91" s="26">
        <v>0.11407</v>
      </c>
      <c r="D91" s="26">
        <v>0.14009</v>
      </c>
      <c r="E91" s="26">
        <v>0.07445</v>
      </c>
      <c r="F91" s="26">
        <v>0.07284</v>
      </c>
      <c r="G91" s="26">
        <v>0.10541</v>
      </c>
      <c r="H91" s="26">
        <v>0.1053</v>
      </c>
      <c r="I91" s="26">
        <v>0.1032</v>
      </c>
      <c r="J91" s="26">
        <v>0.13096</v>
      </c>
    </row>
    <row r="92" spans="1:10" ht="11.25">
      <c r="A92">
        <v>86</v>
      </c>
      <c r="B92" s="26">
        <v>0.12891</v>
      </c>
      <c r="C92" s="26">
        <v>0.12634</v>
      </c>
      <c r="D92" s="26">
        <v>0.15339</v>
      </c>
      <c r="E92" s="26">
        <v>0.08099</v>
      </c>
      <c r="F92" s="26">
        <v>0.07939</v>
      </c>
      <c r="G92" s="26">
        <v>0.11217</v>
      </c>
      <c r="H92" s="26">
        <v>0.11564</v>
      </c>
      <c r="I92" s="26">
        <v>0.11355</v>
      </c>
      <c r="J92" s="26">
        <v>0.14222</v>
      </c>
    </row>
    <row r="93" spans="1:10" ht="11.25">
      <c r="A93">
        <v>87</v>
      </c>
      <c r="B93" s="26">
        <v>0.14235</v>
      </c>
      <c r="C93" s="26">
        <v>0.13974</v>
      </c>
      <c r="D93" s="26">
        <v>0.16769</v>
      </c>
      <c r="E93" s="26">
        <v>0.09079</v>
      </c>
      <c r="F93" s="26">
        <v>0.08925</v>
      </c>
      <c r="G93" s="26">
        <v>0.12289</v>
      </c>
      <c r="H93" s="26">
        <v>0.12752</v>
      </c>
      <c r="I93" s="26">
        <v>0.12545</v>
      </c>
      <c r="J93" s="26">
        <v>0.15512</v>
      </c>
    </row>
    <row r="94" spans="1:10" ht="11.25">
      <c r="A94">
        <v>88</v>
      </c>
      <c r="B94" s="26">
        <v>0.15673</v>
      </c>
      <c r="C94" s="26">
        <v>0.1541</v>
      </c>
      <c r="D94" s="26">
        <v>0.18272</v>
      </c>
      <c r="E94" s="26">
        <v>0.10107</v>
      </c>
      <c r="F94" s="26">
        <v>0.09955</v>
      </c>
      <c r="G94" s="26">
        <v>0.13359</v>
      </c>
      <c r="H94" s="26">
        <v>0.14004</v>
      </c>
      <c r="I94" s="26">
        <v>0.13803</v>
      </c>
      <c r="J94" s="26">
        <v>0.16841</v>
      </c>
    </row>
    <row r="95" spans="1:10" ht="11.25">
      <c r="A95">
        <v>89</v>
      </c>
      <c r="B95" s="26">
        <v>0.17188</v>
      </c>
      <c r="C95" s="26">
        <v>0.16925</v>
      </c>
      <c r="D95" s="26">
        <v>0.19827</v>
      </c>
      <c r="E95" s="26">
        <v>0.11202</v>
      </c>
      <c r="F95" s="26">
        <v>0.11053</v>
      </c>
      <c r="G95" s="26">
        <v>0.14435</v>
      </c>
      <c r="H95" s="26">
        <v>0.15312</v>
      </c>
      <c r="I95" s="26">
        <v>0.15117</v>
      </c>
      <c r="J95" s="26">
        <v>0.18191</v>
      </c>
    </row>
    <row r="96" spans="1:10" ht="11.25">
      <c r="A96">
        <v>90</v>
      </c>
      <c r="B96" s="26">
        <v>0.18766</v>
      </c>
      <c r="C96" s="26">
        <v>0.18506</v>
      </c>
      <c r="D96" s="26">
        <v>0.21413</v>
      </c>
      <c r="E96" s="26">
        <v>0.12192</v>
      </c>
      <c r="F96" s="26">
        <v>0.12065</v>
      </c>
      <c r="G96" s="26">
        <v>0.15305</v>
      </c>
      <c r="H96" s="26">
        <v>0.16606</v>
      </c>
      <c r="I96" s="26">
        <v>0.16428</v>
      </c>
      <c r="J96" s="26">
        <v>0.19475</v>
      </c>
    </row>
    <row r="97" spans="1:10" ht="11.25">
      <c r="A97">
        <v>91</v>
      </c>
      <c r="B97" s="26">
        <v>0.20244</v>
      </c>
      <c r="C97" s="26">
        <v>0.19993</v>
      </c>
      <c r="D97" s="26">
        <v>0.22843</v>
      </c>
      <c r="E97" s="26">
        <v>0.12685</v>
      </c>
      <c r="F97" s="26">
        <v>0.12577</v>
      </c>
      <c r="G97" s="26">
        <v>0.15494</v>
      </c>
      <c r="H97" s="26">
        <v>0.17629</v>
      </c>
      <c r="I97" s="26">
        <v>0.17476</v>
      </c>
      <c r="J97" s="26">
        <v>0.2039</v>
      </c>
    </row>
    <row r="98" spans="1:10" ht="11.25">
      <c r="A98">
        <v>92</v>
      </c>
      <c r="B98" s="26">
        <v>0.21783</v>
      </c>
      <c r="C98" s="26">
        <v>0.21543</v>
      </c>
      <c r="D98" s="26">
        <v>0.24302</v>
      </c>
      <c r="E98" s="26">
        <v>0.13688</v>
      </c>
      <c r="F98" s="26">
        <v>0.13584</v>
      </c>
      <c r="G98" s="26">
        <v>0.16266</v>
      </c>
      <c r="H98" s="26">
        <v>0.18814</v>
      </c>
      <c r="I98" s="26">
        <v>0.18681</v>
      </c>
      <c r="J98" s="26">
        <v>0.21455</v>
      </c>
    </row>
    <row r="99" spans="1:10" ht="11.25">
      <c r="A99">
        <v>93</v>
      </c>
      <c r="B99" s="26">
        <v>0.23404</v>
      </c>
      <c r="C99" s="26">
        <v>0.23178</v>
      </c>
      <c r="D99" s="26">
        <v>0.2581</v>
      </c>
      <c r="E99" s="26">
        <v>0.15164</v>
      </c>
      <c r="F99" s="26">
        <v>0.15078</v>
      </c>
      <c r="G99" s="26">
        <v>0.1751</v>
      </c>
      <c r="H99" s="26">
        <v>0.20191</v>
      </c>
      <c r="I99" s="26">
        <v>0.20083</v>
      </c>
      <c r="J99" s="26">
        <v>0.22675</v>
      </c>
    </row>
    <row r="100" spans="1:10" ht="11.25">
      <c r="A100">
        <v>94</v>
      </c>
      <c r="B100" s="26">
        <v>0.25114</v>
      </c>
      <c r="C100" s="26">
        <v>0.24905</v>
      </c>
      <c r="D100" s="26">
        <v>0.27374</v>
      </c>
      <c r="E100" s="26">
        <v>0.17031</v>
      </c>
      <c r="F100" s="26">
        <v>0.16964</v>
      </c>
      <c r="G100" s="26">
        <v>0.19097</v>
      </c>
      <c r="H100" s="26">
        <v>0.21764</v>
      </c>
      <c r="I100" s="26">
        <v>0.21681</v>
      </c>
      <c r="J100" s="26">
        <v>0.24039</v>
      </c>
    </row>
    <row r="101" spans="1:10" ht="11.25">
      <c r="A101">
        <v>95</v>
      </c>
      <c r="B101" s="26">
        <v>0.26917</v>
      </c>
      <c r="C101" s="26">
        <v>0.26719</v>
      </c>
      <c r="D101" s="26">
        <v>0.29105</v>
      </c>
      <c r="E101" s="26">
        <v>0.19366</v>
      </c>
      <c r="F101" s="26">
        <v>0.19292</v>
      </c>
      <c r="G101" s="26">
        <v>0.21497</v>
      </c>
      <c r="H101" s="26">
        <v>0.23598</v>
      </c>
      <c r="I101" s="26">
        <v>0.23522</v>
      </c>
      <c r="J101" s="26">
        <v>0.2584</v>
      </c>
    </row>
    <row r="102" spans="1:10" ht="11.25">
      <c r="A102">
        <v>96</v>
      </c>
      <c r="B102" s="26">
        <v>0.28564</v>
      </c>
      <c r="C102" s="26">
        <v>0.28379</v>
      </c>
      <c r="D102" s="26">
        <v>0.30633</v>
      </c>
      <c r="E102" s="26">
        <v>0.21566</v>
      </c>
      <c r="F102" s="26">
        <v>0.21503</v>
      </c>
      <c r="G102" s="26">
        <v>0.23691</v>
      </c>
      <c r="H102" s="26">
        <v>0.25318</v>
      </c>
      <c r="I102" s="26">
        <v>0.25255</v>
      </c>
      <c r="J102" s="26">
        <v>0.27479</v>
      </c>
    </row>
    <row r="103" spans="1:10" ht="11.25">
      <c r="A103">
        <v>97</v>
      </c>
      <c r="B103" s="26">
        <v>0.30318</v>
      </c>
      <c r="C103" s="26">
        <v>0.30149</v>
      </c>
      <c r="D103" s="26">
        <v>0.32244</v>
      </c>
      <c r="E103" s="26">
        <v>0.23848</v>
      </c>
      <c r="F103" s="26">
        <v>0.23779</v>
      </c>
      <c r="G103" s="26">
        <v>0.25895</v>
      </c>
      <c r="H103" s="26">
        <v>0.27166</v>
      </c>
      <c r="I103" s="26">
        <v>0.2711</v>
      </c>
      <c r="J103" s="26">
        <v>0.29209</v>
      </c>
    </row>
    <row r="104" spans="1:10" ht="11.25">
      <c r="A104">
        <v>98</v>
      </c>
      <c r="B104" s="26">
        <v>0.32188</v>
      </c>
      <c r="C104" s="26">
        <v>0.32038</v>
      </c>
      <c r="D104" s="26">
        <v>0.33945</v>
      </c>
      <c r="E104" s="26">
        <v>0.24216</v>
      </c>
      <c r="F104" s="26">
        <v>0.24169</v>
      </c>
      <c r="G104" s="26">
        <v>0.26001</v>
      </c>
      <c r="H104" s="26">
        <v>0.28127</v>
      </c>
      <c r="I104" s="26">
        <v>0.28112</v>
      </c>
      <c r="J104" s="26">
        <v>0.2997</v>
      </c>
    </row>
    <row r="105" spans="1:10" ht="11.25">
      <c r="A105">
        <v>99</v>
      </c>
      <c r="B105" s="26">
        <v>0.34185</v>
      </c>
      <c r="C105" s="26">
        <v>0.34054</v>
      </c>
      <c r="D105" s="26">
        <v>0.35742</v>
      </c>
      <c r="E105" s="26">
        <v>0.25523</v>
      </c>
      <c r="F105" s="26">
        <v>0.25474</v>
      </c>
      <c r="G105" s="26">
        <v>0.27077</v>
      </c>
      <c r="H105" s="26">
        <v>0.29532</v>
      </c>
      <c r="I105" s="26">
        <v>0.29532</v>
      </c>
      <c r="J105" s="26">
        <v>0.3116</v>
      </c>
    </row>
    <row r="106" spans="1:10" ht="11.25">
      <c r="A106">
        <v>100</v>
      </c>
      <c r="B106" s="26">
        <v>0.36319</v>
      </c>
      <c r="C106" s="26">
        <v>0.3621</v>
      </c>
      <c r="D106" s="26">
        <v>0.3764</v>
      </c>
      <c r="E106" s="26">
        <v>0.27573</v>
      </c>
      <c r="F106" s="26">
        <v>0.27546</v>
      </c>
      <c r="G106" s="26">
        <v>0.28927</v>
      </c>
      <c r="H106" s="26">
        <v>0.31354</v>
      </c>
      <c r="I106" s="26">
        <v>0.31354</v>
      </c>
      <c r="J106" s="26">
        <v>0.3276</v>
      </c>
    </row>
    <row r="107" spans="1:10" ht="11.25">
      <c r="A107">
        <v>101</v>
      </c>
      <c r="B107" s="26">
        <v>0.38008</v>
      </c>
      <c r="C107" s="26">
        <v>0.37921</v>
      </c>
      <c r="D107" s="26">
        <v>0.39077</v>
      </c>
      <c r="E107" s="26">
        <v>0.29784</v>
      </c>
      <c r="F107" s="26">
        <v>0.29755</v>
      </c>
      <c r="G107" s="26">
        <v>0.30903</v>
      </c>
      <c r="H107" s="26">
        <v>0.33082</v>
      </c>
      <c r="I107" s="26">
        <v>0.33082</v>
      </c>
      <c r="J107" s="26">
        <v>0.34238</v>
      </c>
    </row>
    <row r="108" spans="1:10" ht="11.25">
      <c r="A108">
        <v>102</v>
      </c>
      <c r="B108" s="26">
        <v>0.39806</v>
      </c>
      <c r="C108" s="26">
        <v>0.39744</v>
      </c>
      <c r="D108" s="26">
        <v>0.40592</v>
      </c>
      <c r="E108" s="26">
        <v>0.32221</v>
      </c>
      <c r="F108" s="26">
        <v>0.32219</v>
      </c>
      <c r="G108" s="26">
        <v>0.33078</v>
      </c>
      <c r="H108" s="26">
        <v>0.35039</v>
      </c>
      <c r="I108" s="26">
        <v>0.35039</v>
      </c>
      <c r="J108" s="26">
        <v>0.35918</v>
      </c>
    </row>
    <row r="109" spans="1:10" ht="11.25">
      <c r="A109">
        <v>103</v>
      </c>
      <c r="B109" s="26">
        <v>0.4172</v>
      </c>
      <c r="C109" s="26">
        <v>0.41684</v>
      </c>
      <c r="D109" s="26">
        <v>0.42183</v>
      </c>
      <c r="E109" s="26">
        <v>0.34906</v>
      </c>
      <c r="F109" s="26">
        <v>0.34904</v>
      </c>
      <c r="G109" s="26">
        <v>0.35411</v>
      </c>
      <c r="H109" s="26">
        <v>0.37252</v>
      </c>
      <c r="I109" s="26">
        <v>0.37252</v>
      </c>
      <c r="J109" s="26">
        <v>0.37784</v>
      </c>
    </row>
    <row r="110" spans="1:10" ht="11.25">
      <c r="A110">
        <v>104</v>
      </c>
      <c r="B110" s="26">
        <v>0.43756</v>
      </c>
      <c r="C110" s="26">
        <v>0.43748</v>
      </c>
      <c r="D110" s="26">
        <v>0.43857</v>
      </c>
      <c r="E110" s="26">
        <v>0.37861</v>
      </c>
      <c r="F110" s="26">
        <v>0.3786</v>
      </c>
      <c r="G110" s="26">
        <v>0.37941</v>
      </c>
      <c r="H110" s="26">
        <v>0.39746</v>
      </c>
      <c r="I110" s="26">
        <v>0.39746</v>
      </c>
      <c r="J110" s="26">
        <v>0.39867</v>
      </c>
    </row>
    <row r="111" spans="1:10" ht="11.25">
      <c r="A111">
        <v>105</v>
      </c>
      <c r="B111" s="26">
        <v>0.45921</v>
      </c>
      <c r="C111" s="26">
        <v>0.45913</v>
      </c>
      <c r="D111" s="26">
        <v>0.46015</v>
      </c>
      <c r="E111" s="26">
        <v>0.41057</v>
      </c>
      <c r="F111" s="26">
        <v>0.41056</v>
      </c>
      <c r="G111" s="26">
        <v>0.41132</v>
      </c>
      <c r="H111" s="26">
        <v>0.42509</v>
      </c>
      <c r="I111" s="26">
        <v>0.42509</v>
      </c>
      <c r="J111" s="26">
        <v>0.42616</v>
      </c>
    </row>
    <row r="112" spans="1:10" ht="11.25">
      <c r="A112">
        <v>106</v>
      </c>
      <c r="B112" s="26">
        <v>0.48222</v>
      </c>
      <c r="C112" s="26">
        <v>0.48215</v>
      </c>
      <c r="D112" s="26">
        <v>0.4831</v>
      </c>
      <c r="E112" s="26">
        <v>0.44333</v>
      </c>
      <c r="F112" s="26">
        <v>0.44332</v>
      </c>
      <c r="G112" s="26">
        <v>0.44402</v>
      </c>
      <c r="H112" s="26">
        <v>0.45425</v>
      </c>
      <c r="I112" s="26">
        <v>0.45425</v>
      </c>
      <c r="J112" s="26">
        <v>0.4552</v>
      </c>
    </row>
    <row r="113" spans="1:10" ht="11.25">
      <c r="A113">
        <v>107</v>
      </c>
      <c r="B113" s="26">
        <v>0.50669</v>
      </c>
      <c r="C113" s="26">
        <v>0.50662</v>
      </c>
      <c r="D113" s="26">
        <v>0.50751</v>
      </c>
      <c r="E113" s="26">
        <v>0.47689</v>
      </c>
      <c r="F113" s="26">
        <v>0.47688</v>
      </c>
      <c r="G113" s="26">
        <v>0.47753</v>
      </c>
      <c r="H113" s="26">
        <v>0.48483</v>
      </c>
      <c r="I113" s="26">
        <v>0.48483</v>
      </c>
      <c r="J113" s="26">
        <v>0.48566</v>
      </c>
    </row>
    <row r="114" spans="1:10" ht="11.25">
      <c r="A114">
        <v>108</v>
      </c>
      <c r="B114" s="26">
        <v>0.53269</v>
      </c>
      <c r="C114" s="26">
        <v>0.53263</v>
      </c>
      <c r="D114" s="26">
        <v>0.53344</v>
      </c>
      <c r="E114" s="26">
        <v>0.51065</v>
      </c>
      <c r="F114" s="26">
        <v>0.51064</v>
      </c>
      <c r="G114" s="26">
        <v>0.51124</v>
      </c>
      <c r="H114" s="26">
        <v>0.51627</v>
      </c>
      <c r="I114" s="26">
        <v>0.51627</v>
      </c>
      <c r="J114" s="26">
        <v>0.51701</v>
      </c>
    </row>
    <row r="115" spans="1:10" ht="11.25">
      <c r="A115">
        <v>109</v>
      </c>
      <c r="B115" s="26">
        <v>0.56031</v>
      </c>
      <c r="C115" s="26">
        <v>0.56026</v>
      </c>
      <c r="D115" s="26">
        <v>0.56101</v>
      </c>
      <c r="E115" s="26">
        <v>0.54581</v>
      </c>
      <c r="F115" s="26">
        <v>0.5458</v>
      </c>
      <c r="G115" s="26">
        <v>0.54635</v>
      </c>
      <c r="H115" s="26">
        <v>0.54938</v>
      </c>
      <c r="I115" s="26">
        <v>0.54938</v>
      </c>
      <c r="J115" s="26">
        <v>0.55003</v>
      </c>
    </row>
    <row r="116" spans="1:10" ht="11.25">
      <c r="A116">
        <v>110</v>
      </c>
      <c r="B116" s="26">
        <v>0.58964</v>
      </c>
      <c r="C116" s="26">
        <v>0.58959</v>
      </c>
      <c r="D116" s="26">
        <v>0.59027</v>
      </c>
      <c r="E116" s="26">
        <v>0.58177</v>
      </c>
      <c r="F116" s="26">
        <v>0.58176</v>
      </c>
      <c r="G116" s="26">
        <v>0.58226</v>
      </c>
      <c r="H116" s="26">
        <v>0.58366</v>
      </c>
      <c r="I116" s="26">
        <v>0.58366</v>
      </c>
      <c r="J116" s="26">
        <v>0.58422</v>
      </c>
    </row>
    <row r="117" spans="1:10" ht="11.25">
      <c r="A117">
        <v>111</v>
      </c>
      <c r="B117" s="26">
        <v>0.62079</v>
      </c>
      <c r="C117" s="26">
        <v>0.62074</v>
      </c>
      <c r="D117" s="26">
        <v>0.62135</v>
      </c>
      <c r="E117" s="26">
        <v>0.61633</v>
      </c>
      <c r="F117" s="26">
        <v>0.61632</v>
      </c>
      <c r="G117" s="26">
        <v>0.61678</v>
      </c>
      <c r="H117" s="26">
        <v>0.61739</v>
      </c>
      <c r="I117" s="26">
        <v>0.61739</v>
      </c>
      <c r="J117" s="26">
        <v>0.61788</v>
      </c>
    </row>
    <row r="118" spans="1:10" ht="11.25">
      <c r="A118">
        <v>112</v>
      </c>
      <c r="B118" s="26">
        <v>0.65384</v>
      </c>
      <c r="C118" s="26">
        <v>0.6538</v>
      </c>
      <c r="D118" s="26">
        <v>0.65435</v>
      </c>
      <c r="E118" s="26">
        <v>0.64985</v>
      </c>
      <c r="F118" s="26">
        <v>0.64984</v>
      </c>
      <c r="G118" s="26">
        <v>0.65025</v>
      </c>
      <c r="H118" s="26">
        <v>0.65079</v>
      </c>
      <c r="I118" s="26">
        <v>0.65079</v>
      </c>
      <c r="J118" s="26">
        <v>0.65123</v>
      </c>
    </row>
    <row r="119" spans="1:10" ht="11.25">
      <c r="A119">
        <v>113</v>
      </c>
      <c r="B119" s="26">
        <v>0.68894</v>
      </c>
      <c r="C119" s="26">
        <v>0.68891</v>
      </c>
      <c r="D119" s="26">
        <v>0.68938</v>
      </c>
      <c r="E119" s="26">
        <v>0.68037</v>
      </c>
      <c r="F119" s="26">
        <v>0.68036</v>
      </c>
      <c r="G119" s="26">
        <v>0.68072</v>
      </c>
      <c r="H119" s="26">
        <v>0.68237</v>
      </c>
      <c r="I119" s="26">
        <v>0.68237</v>
      </c>
      <c r="J119" s="26">
        <v>0.68277</v>
      </c>
    </row>
    <row r="120" spans="1:10" ht="11.25">
      <c r="A120">
        <v>114</v>
      </c>
      <c r="B120" s="26">
        <v>0.72618</v>
      </c>
      <c r="C120" s="26">
        <v>0.72615</v>
      </c>
      <c r="D120" s="26">
        <v>0.72656</v>
      </c>
      <c r="E120" s="26">
        <v>0.72339</v>
      </c>
      <c r="F120" s="26">
        <v>0.72338</v>
      </c>
      <c r="G120" s="26">
        <v>0.72369</v>
      </c>
      <c r="H120" s="26">
        <v>0.72403</v>
      </c>
      <c r="I120" s="26">
        <v>0.72403</v>
      </c>
      <c r="J120" s="26">
        <v>0.72436</v>
      </c>
    </row>
    <row r="121" spans="1:10" ht="11.25">
      <c r="A121">
        <v>115</v>
      </c>
      <c r="B121" s="26">
        <v>0.7657</v>
      </c>
      <c r="C121" s="26">
        <v>0.76567</v>
      </c>
      <c r="D121" s="26">
        <v>0.76601</v>
      </c>
      <c r="E121" s="26">
        <v>0.76341</v>
      </c>
      <c r="F121" s="26">
        <v>0.7634</v>
      </c>
      <c r="G121" s="26">
        <v>0.76366</v>
      </c>
      <c r="H121" s="26">
        <v>0.76393</v>
      </c>
      <c r="I121" s="26">
        <v>0.76393</v>
      </c>
      <c r="J121" s="26">
        <v>0.7642</v>
      </c>
    </row>
    <row r="122" spans="1:10" ht="11.25">
      <c r="A122">
        <v>116</v>
      </c>
      <c r="B122" s="26">
        <v>0.80761</v>
      </c>
      <c r="C122" s="26">
        <v>0.80759</v>
      </c>
      <c r="D122" s="26">
        <v>0.80786</v>
      </c>
      <c r="E122" s="26">
        <v>0.80493</v>
      </c>
      <c r="F122" s="26">
        <v>0.80492</v>
      </c>
      <c r="G122" s="26">
        <v>0.80512</v>
      </c>
      <c r="H122" s="26">
        <v>0.80553</v>
      </c>
      <c r="I122" s="26">
        <v>0.80553</v>
      </c>
      <c r="J122" s="26">
        <v>0.80575</v>
      </c>
    </row>
    <row r="123" spans="1:10" ht="11.25">
      <c r="A123">
        <v>117</v>
      </c>
      <c r="B123" s="26">
        <v>0.85207</v>
      </c>
      <c r="C123" s="26">
        <v>0.85205</v>
      </c>
      <c r="D123" s="26">
        <v>0.85226</v>
      </c>
      <c r="E123" s="26">
        <v>0.85044</v>
      </c>
      <c r="F123" s="26">
        <v>0.85044</v>
      </c>
      <c r="G123" s="26">
        <v>0.85059</v>
      </c>
      <c r="H123" s="26">
        <v>0.8508</v>
      </c>
      <c r="I123" s="26">
        <v>0.8508</v>
      </c>
      <c r="J123" s="26">
        <v>0.85097</v>
      </c>
    </row>
    <row r="124" spans="1:10" ht="11.25">
      <c r="A124">
        <v>118</v>
      </c>
      <c r="B124" s="26">
        <v>0.89923</v>
      </c>
      <c r="C124" s="26">
        <v>0.89922</v>
      </c>
      <c r="D124" s="26">
        <v>0.89935</v>
      </c>
      <c r="E124" s="26">
        <v>0.89244</v>
      </c>
      <c r="F124" s="26">
        <v>0.89244</v>
      </c>
      <c r="G124" s="26">
        <v>0.89254</v>
      </c>
      <c r="H124" s="26">
        <v>0.89394</v>
      </c>
      <c r="I124" s="26">
        <v>0.89394</v>
      </c>
      <c r="J124" s="26">
        <v>0.89406</v>
      </c>
    </row>
    <row r="125" spans="1:10" ht="11.25">
      <c r="A125">
        <v>119</v>
      </c>
      <c r="B125" s="26">
        <v>0.94922</v>
      </c>
      <c r="C125" s="26">
        <v>0.94922</v>
      </c>
      <c r="D125" s="26">
        <v>0.94929</v>
      </c>
      <c r="E125" s="26">
        <v>0.93511</v>
      </c>
      <c r="F125" s="26">
        <v>0.93511</v>
      </c>
      <c r="G125" s="26">
        <v>0.93516</v>
      </c>
      <c r="H125" s="26">
        <v>0.93806</v>
      </c>
      <c r="I125" s="26">
        <v>0.93806</v>
      </c>
      <c r="J125" s="26">
        <v>0.93819</v>
      </c>
    </row>
    <row r="126" spans="1:10" ht="11.25">
      <c r="A126">
        <v>120</v>
      </c>
      <c r="B126" s="26">
        <v>1</v>
      </c>
      <c r="C126" s="26">
        <v>1</v>
      </c>
      <c r="D126" s="26">
        <v>1</v>
      </c>
      <c r="E126" s="26">
        <v>1</v>
      </c>
      <c r="F126" s="26">
        <v>1</v>
      </c>
      <c r="G126" s="26">
        <v>1</v>
      </c>
      <c r="H126" s="26">
        <v>1</v>
      </c>
      <c r="I126" s="26">
        <v>1</v>
      </c>
      <c r="J126" s="26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6"/>
  <sheetViews>
    <sheetView workbookViewId="0" topLeftCell="A1">
      <selection activeCell="A1" sqref="A1"/>
    </sheetView>
  </sheetViews>
  <sheetFormatPr defaultColWidth="9.33203125" defaultRowHeight="12"/>
  <sheetData>
    <row r="1" ht="11.25">
      <c r="A1" t="s">
        <v>134</v>
      </c>
    </row>
    <row r="2" spans="3:5" ht="11.25">
      <c r="C2" t="s">
        <v>139</v>
      </c>
      <c r="E2" t="s">
        <v>138</v>
      </c>
    </row>
    <row r="4" spans="2:10" ht="11.25">
      <c r="B4" t="s">
        <v>126</v>
      </c>
      <c r="C4" t="s">
        <v>126</v>
      </c>
      <c r="D4" t="s">
        <v>126</v>
      </c>
      <c r="E4" t="s">
        <v>130</v>
      </c>
      <c r="F4" t="s">
        <v>130</v>
      </c>
      <c r="G4" t="s">
        <v>130</v>
      </c>
      <c r="H4" t="s">
        <v>131</v>
      </c>
      <c r="I4" t="s">
        <v>131</v>
      </c>
      <c r="J4" t="s">
        <v>131</v>
      </c>
    </row>
    <row r="5" spans="1:10" ht="11.25">
      <c r="A5" t="s">
        <v>132</v>
      </c>
      <c r="B5" t="s">
        <v>127</v>
      </c>
      <c r="C5" t="s">
        <v>128</v>
      </c>
      <c r="D5" t="s">
        <v>129</v>
      </c>
      <c r="E5" t="s">
        <v>127</v>
      </c>
      <c r="F5" t="s">
        <v>128</v>
      </c>
      <c r="G5" t="s">
        <v>129</v>
      </c>
      <c r="H5" t="s">
        <v>127</v>
      </c>
      <c r="I5" t="s">
        <v>128</v>
      </c>
      <c r="J5" t="s">
        <v>129</v>
      </c>
    </row>
    <row r="6" spans="1:10" ht="11.25">
      <c r="A6">
        <v>0</v>
      </c>
      <c r="B6" s="26">
        <v>0.00072</v>
      </c>
      <c r="C6" s="26"/>
      <c r="D6" s="26"/>
      <c r="E6" s="26">
        <v>0.00042</v>
      </c>
      <c r="F6" s="26"/>
      <c r="G6" s="26"/>
      <c r="H6" s="26">
        <v>0.00066</v>
      </c>
      <c r="I6" s="26"/>
      <c r="J6" s="26"/>
    </row>
    <row r="7" spans="1:10" ht="11.25">
      <c r="A7">
        <v>1</v>
      </c>
      <c r="B7" s="26">
        <v>0.00046</v>
      </c>
      <c r="C7" s="26"/>
      <c r="D7" s="26"/>
      <c r="E7" s="26">
        <v>0.00031</v>
      </c>
      <c r="F7" s="26"/>
      <c r="G7" s="26"/>
      <c r="H7" s="26">
        <v>0.00043</v>
      </c>
      <c r="I7" s="26"/>
      <c r="J7" s="26"/>
    </row>
    <row r="8" spans="1:10" ht="11.25">
      <c r="A8">
        <v>2</v>
      </c>
      <c r="B8" s="26">
        <v>0.00033</v>
      </c>
      <c r="C8" s="26"/>
      <c r="D8" s="26"/>
      <c r="E8" s="26">
        <v>0.00023</v>
      </c>
      <c r="F8" s="26"/>
      <c r="G8" s="26"/>
      <c r="H8" s="26">
        <v>0.00031</v>
      </c>
      <c r="I8" s="26"/>
      <c r="J8" s="26"/>
    </row>
    <row r="9" spans="1:10" ht="11.25">
      <c r="A9">
        <v>3</v>
      </c>
      <c r="B9" s="26">
        <v>0.00024</v>
      </c>
      <c r="C9" s="26"/>
      <c r="D9" s="26"/>
      <c r="E9" s="26">
        <v>0.0002</v>
      </c>
      <c r="F9" s="26"/>
      <c r="G9" s="26"/>
      <c r="H9" s="26">
        <v>0.00024</v>
      </c>
      <c r="I9" s="26"/>
      <c r="J9" s="26"/>
    </row>
    <row r="10" spans="1:10" ht="11.25">
      <c r="A10">
        <v>4</v>
      </c>
      <c r="B10" s="26">
        <v>0.00021</v>
      </c>
      <c r="C10" s="26"/>
      <c r="D10" s="26"/>
      <c r="E10" s="26">
        <v>0.00019</v>
      </c>
      <c r="F10" s="26"/>
      <c r="G10" s="26"/>
      <c r="H10" s="26">
        <v>0.00021</v>
      </c>
      <c r="I10" s="26"/>
      <c r="J10" s="26"/>
    </row>
    <row r="11" spans="1:10" ht="11.25">
      <c r="A11">
        <v>5</v>
      </c>
      <c r="B11" s="26">
        <v>0.00021</v>
      </c>
      <c r="C11" s="26"/>
      <c r="D11" s="26"/>
      <c r="E11" s="26">
        <v>0.00018</v>
      </c>
      <c r="F11" s="26"/>
      <c r="G11" s="26"/>
      <c r="H11" s="26">
        <v>0.0002</v>
      </c>
      <c r="I11" s="26"/>
      <c r="J11" s="26"/>
    </row>
    <row r="12" spans="1:10" ht="11.25">
      <c r="A12">
        <v>6</v>
      </c>
      <c r="B12" s="26">
        <v>0.00022</v>
      </c>
      <c r="C12" s="26"/>
      <c r="D12" s="26"/>
      <c r="E12" s="26">
        <v>0.00019</v>
      </c>
      <c r="F12" s="26"/>
      <c r="G12" s="26"/>
      <c r="H12" s="26">
        <v>0.00021</v>
      </c>
      <c r="I12" s="26"/>
      <c r="J12" s="26"/>
    </row>
    <row r="13" spans="1:10" ht="11.25">
      <c r="A13">
        <v>7</v>
      </c>
      <c r="B13" s="26">
        <v>0.00022</v>
      </c>
      <c r="C13" s="26"/>
      <c r="D13" s="26"/>
      <c r="E13" s="26">
        <v>0.00021</v>
      </c>
      <c r="F13" s="26"/>
      <c r="G13" s="26"/>
      <c r="H13" s="26">
        <v>0.00022</v>
      </c>
      <c r="I13" s="26"/>
      <c r="J13" s="26"/>
    </row>
    <row r="14" spans="1:10" ht="11.25">
      <c r="A14">
        <v>8</v>
      </c>
      <c r="B14" s="26">
        <v>0.00022</v>
      </c>
      <c r="C14" s="26"/>
      <c r="D14" s="26"/>
      <c r="E14" s="26">
        <v>0.00021</v>
      </c>
      <c r="F14" s="26"/>
      <c r="G14" s="26"/>
      <c r="H14" s="26">
        <v>0.00022</v>
      </c>
      <c r="I14" s="26"/>
      <c r="J14" s="26"/>
    </row>
    <row r="15" spans="1:10" ht="11.25">
      <c r="A15">
        <v>9</v>
      </c>
      <c r="B15" s="26">
        <v>0.00023</v>
      </c>
      <c r="C15" s="26"/>
      <c r="D15" s="26"/>
      <c r="E15" s="26">
        <v>0.00021</v>
      </c>
      <c r="F15" s="26"/>
      <c r="G15" s="26"/>
      <c r="H15" s="26">
        <v>0.00023</v>
      </c>
      <c r="I15" s="26"/>
      <c r="J15" s="26"/>
    </row>
    <row r="16" spans="1:10" ht="11.25">
      <c r="A16">
        <v>10</v>
      </c>
      <c r="B16" s="26">
        <v>0.00024</v>
      </c>
      <c r="C16" s="26"/>
      <c r="D16" s="26"/>
      <c r="E16" s="26">
        <v>0.00022</v>
      </c>
      <c r="F16" s="26"/>
      <c r="G16" s="26"/>
      <c r="H16" s="26">
        <v>0.00023</v>
      </c>
      <c r="I16" s="26"/>
      <c r="J16" s="26"/>
    </row>
    <row r="17" spans="1:10" ht="11.25">
      <c r="A17">
        <v>11</v>
      </c>
      <c r="B17" s="26">
        <v>0.00028</v>
      </c>
      <c r="C17" s="26"/>
      <c r="D17" s="26"/>
      <c r="E17" s="26">
        <v>0.00025</v>
      </c>
      <c r="F17" s="26"/>
      <c r="G17" s="26"/>
      <c r="H17" s="26">
        <v>0.00027</v>
      </c>
      <c r="I17" s="26"/>
      <c r="J17" s="26"/>
    </row>
    <row r="18" spans="1:10" ht="11.25">
      <c r="A18">
        <v>12</v>
      </c>
      <c r="B18" s="26">
        <v>0.00034</v>
      </c>
      <c r="C18" s="26"/>
      <c r="D18" s="26"/>
      <c r="E18" s="26">
        <v>0.00027</v>
      </c>
      <c r="F18" s="26"/>
      <c r="G18" s="26"/>
      <c r="H18" s="26">
        <v>0.00033</v>
      </c>
      <c r="I18" s="26"/>
      <c r="J18" s="26"/>
    </row>
    <row r="19" spans="1:10" ht="11.25">
      <c r="A19">
        <v>13</v>
      </c>
      <c r="B19" s="26">
        <v>0.0004</v>
      </c>
      <c r="C19" s="26"/>
      <c r="D19" s="26"/>
      <c r="E19" s="26">
        <v>0.00031</v>
      </c>
      <c r="F19" s="26"/>
      <c r="G19" s="26"/>
      <c r="H19" s="26">
        <v>0.00038</v>
      </c>
      <c r="I19" s="26"/>
      <c r="J19" s="26"/>
    </row>
    <row r="20" spans="1:10" ht="11.25">
      <c r="A20">
        <v>14</v>
      </c>
      <c r="B20" s="26">
        <v>0.00052</v>
      </c>
      <c r="C20" s="26"/>
      <c r="D20" s="26"/>
      <c r="E20" s="26">
        <v>0.00034</v>
      </c>
      <c r="F20" s="26"/>
      <c r="G20" s="26"/>
      <c r="H20" s="26">
        <v>0.00049</v>
      </c>
      <c r="I20" s="26"/>
      <c r="J20" s="26"/>
    </row>
    <row r="21" spans="1:10" ht="11.25">
      <c r="A21">
        <v>15</v>
      </c>
      <c r="B21" s="26">
        <v>0.00066</v>
      </c>
      <c r="C21" s="26"/>
      <c r="D21" s="26"/>
      <c r="E21" s="26">
        <v>0.00036</v>
      </c>
      <c r="F21" s="26"/>
      <c r="G21" s="26"/>
      <c r="H21" s="26">
        <v>0.0006</v>
      </c>
      <c r="I21" s="26"/>
      <c r="J21" s="26"/>
    </row>
    <row r="22" spans="1:10" ht="11.25">
      <c r="A22">
        <v>16</v>
      </c>
      <c r="B22" s="26">
        <v>0.00078</v>
      </c>
      <c r="C22" s="26">
        <v>0.00077</v>
      </c>
      <c r="D22" s="26">
        <v>0.00086</v>
      </c>
      <c r="E22" s="26">
        <v>0.00039</v>
      </c>
      <c r="F22" s="26">
        <v>0.00039</v>
      </c>
      <c r="G22" s="26">
        <v>0.00043</v>
      </c>
      <c r="H22" s="26">
        <v>0.00071</v>
      </c>
      <c r="I22" s="26">
        <v>0.0007</v>
      </c>
      <c r="J22" s="26">
        <v>0.00078</v>
      </c>
    </row>
    <row r="23" spans="1:10" ht="11.25">
      <c r="A23">
        <v>17</v>
      </c>
      <c r="B23" s="26">
        <v>0.00089</v>
      </c>
      <c r="C23" s="26">
        <v>0.00087</v>
      </c>
      <c r="D23" s="26">
        <v>0.00103</v>
      </c>
      <c r="E23" s="26">
        <v>0.00041</v>
      </c>
      <c r="F23" s="26">
        <v>0.00041</v>
      </c>
      <c r="G23" s="26">
        <v>0.00047</v>
      </c>
      <c r="H23" s="26">
        <v>0.0008</v>
      </c>
      <c r="I23" s="26">
        <v>0.00078</v>
      </c>
      <c r="J23" s="26">
        <v>0.00092</v>
      </c>
    </row>
    <row r="24" spans="1:10" ht="11.25">
      <c r="A24">
        <v>18</v>
      </c>
      <c r="B24" s="26">
        <v>0.00095</v>
      </c>
      <c r="C24" s="26">
        <v>0.00092</v>
      </c>
      <c r="D24" s="26">
        <v>0.00114</v>
      </c>
      <c r="E24" s="26">
        <v>0.00044</v>
      </c>
      <c r="F24" s="26">
        <v>0.00043</v>
      </c>
      <c r="G24" s="26">
        <v>0.00051</v>
      </c>
      <c r="H24" s="26">
        <v>0.00085</v>
      </c>
      <c r="I24" s="26">
        <v>0.00082</v>
      </c>
      <c r="J24" s="26">
        <v>0.00102</v>
      </c>
    </row>
    <row r="25" spans="1:10" ht="11.25">
      <c r="A25">
        <v>19</v>
      </c>
      <c r="B25" s="26">
        <v>0.00098</v>
      </c>
      <c r="C25" s="26">
        <v>0.00094</v>
      </c>
      <c r="D25" s="26">
        <v>0.00123</v>
      </c>
      <c r="E25" s="26">
        <v>0.00046</v>
      </c>
      <c r="F25" s="26">
        <v>0.00045</v>
      </c>
      <c r="G25" s="26">
        <v>0.00056</v>
      </c>
      <c r="H25" s="26">
        <v>0.00088</v>
      </c>
      <c r="I25" s="26">
        <v>0.00084</v>
      </c>
      <c r="J25" s="26">
        <v>0.00109</v>
      </c>
    </row>
    <row r="26" spans="1:10" ht="11.25">
      <c r="A26">
        <v>20</v>
      </c>
      <c r="B26" s="26">
        <v>0.001</v>
      </c>
      <c r="C26" s="26">
        <v>0.00095</v>
      </c>
      <c r="D26" s="26">
        <v>0.0013</v>
      </c>
      <c r="E26" s="26">
        <v>0.00047</v>
      </c>
      <c r="F26" s="26">
        <v>0.00045</v>
      </c>
      <c r="G26" s="26">
        <v>0.00059</v>
      </c>
      <c r="H26" s="26">
        <v>0.00089</v>
      </c>
      <c r="I26" s="26">
        <v>0.00085</v>
      </c>
      <c r="J26" s="26">
        <v>0.00116</v>
      </c>
    </row>
    <row r="27" spans="1:10" ht="11.25">
      <c r="A27">
        <v>21</v>
      </c>
      <c r="B27" s="26">
        <v>0.00101</v>
      </c>
      <c r="C27" s="26">
        <v>0.00095</v>
      </c>
      <c r="D27" s="26">
        <v>0.00136</v>
      </c>
      <c r="E27" s="26">
        <v>0.00049</v>
      </c>
      <c r="F27" s="26">
        <v>0.00047</v>
      </c>
      <c r="G27" s="26">
        <v>0.00063</v>
      </c>
      <c r="H27" s="26">
        <v>0.00091</v>
      </c>
      <c r="I27" s="26">
        <v>0.00085</v>
      </c>
      <c r="J27" s="26">
        <v>0.00122</v>
      </c>
    </row>
    <row r="28" spans="1:10" ht="11.25">
      <c r="A28">
        <v>22</v>
      </c>
      <c r="B28" s="26">
        <v>0.00102</v>
      </c>
      <c r="C28" s="26">
        <v>0.00095</v>
      </c>
      <c r="D28" s="26">
        <v>0.00143</v>
      </c>
      <c r="E28" s="26">
        <v>0.0005</v>
      </c>
      <c r="F28" s="26">
        <v>0.00048</v>
      </c>
      <c r="G28" s="26">
        <v>0.00066</v>
      </c>
      <c r="H28" s="26">
        <v>0.00092</v>
      </c>
      <c r="I28" s="26">
        <v>0.00086</v>
      </c>
      <c r="J28" s="26">
        <v>0.00127</v>
      </c>
    </row>
    <row r="29" spans="1:10" ht="11.25">
      <c r="A29">
        <v>23</v>
      </c>
      <c r="B29" s="26">
        <v>0.00104</v>
      </c>
      <c r="C29" s="26">
        <v>0.00096</v>
      </c>
      <c r="D29" s="26">
        <v>0.0015</v>
      </c>
      <c r="E29" s="26">
        <v>0.00051</v>
      </c>
      <c r="F29" s="26">
        <v>0.00048</v>
      </c>
      <c r="G29" s="26">
        <v>0.00069</v>
      </c>
      <c r="H29" s="26">
        <v>0.00093</v>
      </c>
      <c r="I29" s="26">
        <v>0.00087</v>
      </c>
      <c r="J29" s="26">
        <v>0.00134</v>
      </c>
    </row>
    <row r="30" spans="1:10" ht="11.25">
      <c r="A30">
        <v>24</v>
      </c>
      <c r="B30" s="26">
        <v>0.00106</v>
      </c>
      <c r="C30" s="26">
        <v>0.00097</v>
      </c>
      <c r="D30" s="26">
        <v>0.00158</v>
      </c>
      <c r="E30" s="26">
        <v>0.00053</v>
      </c>
      <c r="F30" s="26">
        <v>0.0005</v>
      </c>
      <c r="G30" s="26">
        <v>0.00073</v>
      </c>
      <c r="H30" s="26">
        <v>0.00095</v>
      </c>
      <c r="I30" s="26">
        <v>0.00088</v>
      </c>
      <c r="J30" s="26">
        <v>0.00142</v>
      </c>
    </row>
    <row r="31" spans="1:10" ht="11.25">
      <c r="A31">
        <v>25</v>
      </c>
      <c r="B31" s="26">
        <v>0.00109</v>
      </c>
      <c r="C31" s="26">
        <v>0.001</v>
      </c>
      <c r="D31" s="26">
        <v>0.00167</v>
      </c>
      <c r="E31" s="26">
        <v>0.00055</v>
      </c>
      <c r="F31" s="26">
        <v>0.00051</v>
      </c>
      <c r="G31" s="26">
        <v>0.00079</v>
      </c>
      <c r="H31" s="26">
        <v>0.00098</v>
      </c>
      <c r="I31" s="26">
        <v>0.0009</v>
      </c>
      <c r="J31" s="26">
        <v>0.00149</v>
      </c>
    </row>
    <row r="32" spans="1:10" ht="11.25">
      <c r="A32">
        <v>26</v>
      </c>
      <c r="B32" s="26">
        <v>0.00114</v>
      </c>
      <c r="C32" s="26">
        <v>0.00104</v>
      </c>
      <c r="D32" s="26">
        <v>0.00176</v>
      </c>
      <c r="E32" s="26">
        <v>0.00058</v>
      </c>
      <c r="F32" s="26">
        <v>0.00055</v>
      </c>
      <c r="G32" s="26">
        <v>0.00084</v>
      </c>
      <c r="H32" s="26">
        <v>0.00103</v>
      </c>
      <c r="I32" s="26">
        <v>0.00094</v>
      </c>
      <c r="J32" s="26">
        <v>0.00157</v>
      </c>
    </row>
    <row r="33" spans="1:10" ht="11.25">
      <c r="A33">
        <v>27</v>
      </c>
      <c r="B33" s="26">
        <v>0.00117</v>
      </c>
      <c r="C33" s="26">
        <v>0.00106</v>
      </c>
      <c r="D33" s="26">
        <v>0.00181</v>
      </c>
      <c r="E33" s="26">
        <v>0.00061</v>
      </c>
      <c r="F33" s="26">
        <v>0.00057</v>
      </c>
      <c r="G33" s="26">
        <v>0.00089</v>
      </c>
      <c r="H33" s="26">
        <v>0.00106</v>
      </c>
      <c r="I33" s="26">
        <v>0.00097</v>
      </c>
      <c r="J33" s="26">
        <v>0.00163</v>
      </c>
    </row>
    <row r="34" spans="1:10" ht="11.25">
      <c r="A34">
        <v>28</v>
      </c>
      <c r="B34" s="26">
        <v>0.00116</v>
      </c>
      <c r="C34" s="26">
        <v>0.00104</v>
      </c>
      <c r="D34" s="26">
        <v>0.00182</v>
      </c>
      <c r="E34" s="26">
        <v>0.00064</v>
      </c>
      <c r="F34" s="26">
        <v>0.0006</v>
      </c>
      <c r="G34" s="26">
        <v>0.00095</v>
      </c>
      <c r="H34" s="26">
        <v>0.00106</v>
      </c>
      <c r="I34" s="26">
        <v>0.00096</v>
      </c>
      <c r="J34" s="26">
        <v>0.00164</v>
      </c>
    </row>
    <row r="35" spans="1:10" ht="11.25">
      <c r="A35">
        <v>29</v>
      </c>
      <c r="B35" s="26">
        <v>0.00115</v>
      </c>
      <c r="C35" s="26">
        <v>0.00103</v>
      </c>
      <c r="D35" s="26">
        <v>0.00181</v>
      </c>
      <c r="E35" s="26">
        <v>0.00067</v>
      </c>
      <c r="F35" s="26">
        <v>0.00063</v>
      </c>
      <c r="G35" s="26">
        <v>0.00101</v>
      </c>
      <c r="H35" s="26">
        <v>0.00105</v>
      </c>
      <c r="I35" s="26">
        <v>0.00095</v>
      </c>
      <c r="J35" s="26">
        <v>0.00165</v>
      </c>
    </row>
    <row r="36" spans="1:10" ht="11.25">
      <c r="A36">
        <v>30</v>
      </c>
      <c r="B36" s="26">
        <v>0.00114</v>
      </c>
      <c r="C36" s="26">
        <v>0.00102</v>
      </c>
      <c r="D36" s="26">
        <v>0.0018</v>
      </c>
      <c r="E36" s="26">
        <v>0.0007</v>
      </c>
      <c r="F36" s="26">
        <v>0.00066</v>
      </c>
      <c r="G36" s="26">
        <v>0.00107</v>
      </c>
      <c r="H36" s="26">
        <v>0.00105</v>
      </c>
      <c r="I36" s="26">
        <v>0.00094</v>
      </c>
      <c r="J36" s="26">
        <v>0.00166</v>
      </c>
    </row>
    <row r="37" spans="1:10" ht="11.25">
      <c r="A37">
        <v>31</v>
      </c>
      <c r="B37" s="26">
        <v>0.00113</v>
      </c>
      <c r="C37" s="26">
        <v>0.00101</v>
      </c>
      <c r="D37" s="26">
        <v>0.00181</v>
      </c>
      <c r="E37" s="26">
        <v>0.00075</v>
      </c>
      <c r="F37" s="26">
        <v>0.0007</v>
      </c>
      <c r="G37" s="26">
        <v>0.00115</v>
      </c>
      <c r="H37" s="26">
        <v>0.00105</v>
      </c>
      <c r="I37" s="26">
        <v>0.00094</v>
      </c>
      <c r="J37" s="26">
        <v>0.00168</v>
      </c>
    </row>
    <row r="38" spans="1:10" ht="11.25">
      <c r="A38">
        <v>32</v>
      </c>
      <c r="B38" s="26">
        <v>0.00114</v>
      </c>
      <c r="C38" s="26">
        <v>0.00102</v>
      </c>
      <c r="D38" s="26">
        <v>0.00184</v>
      </c>
      <c r="E38" s="26">
        <v>0.00079</v>
      </c>
      <c r="F38" s="26">
        <v>0.00074</v>
      </c>
      <c r="G38" s="26">
        <v>0.00123</v>
      </c>
      <c r="H38" s="26">
        <v>0.00107</v>
      </c>
      <c r="I38" s="26">
        <v>0.00096</v>
      </c>
      <c r="J38" s="26">
        <v>0.00172</v>
      </c>
    </row>
    <row r="39" spans="1:10" ht="11.25">
      <c r="A39">
        <v>33</v>
      </c>
      <c r="B39" s="26">
        <v>0.00116</v>
      </c>
      <c r="C39" s="26">
        <v>0.00105</v>
      </c>
      <c r="D39" s="26">
        <v>0.0019</v>
      </c>
      <c r="E39" s="26">
        <v>0.00085</v>
      </c>
      <c r="F39" s="26">
        <v>0.00079</v>
      </c>
      <c r="G39" s="26">
        <v>0.00133</v>
      </c>
      <c r="H39" s="26">
        <v>0.0011</v>
      </c>
      <c r="I39" s="26">
        <v>0.00099</v>
      </c>
      <c r="J39" s="26">
        <v>0.00179</v>
      </c>
    </row>
    <row r="40" spans="1:10" ht="11.25">
      <c r="A40">
        <v>34</v>
      </c>
      <c r="B40" s="26">
        <v>0.00119</v>
      </c>
      <c r="C40" s="26">
        <v>0.00107</v>
      </c>
      <c r="D40" s="26">
        <v>0.00197</v>
      </c>
      <c r="E40" s="26">
        <v>0.00092</v>
      </c>
      <c r="F40" s="26">
        <v>0.00085</v>
      </c>
      <c r="G40" s="26">
        <v>0.00146</v>
      </c>
      <c r="H40" s="26">
        <v>0.00114</v>
      </c>
      <c r="I40" s="26">
        <v>0.00103</v>
      </c>
      <c r="J40" s="26">
        <v>0.00187</v>
      </c>
    </row>
    <row r="41" spans="1:10" ht="11.25">
      <c r="A41">
        <v>35</v>
      </c>
      <c r="B41" s="26">
        <v>0.00124</v>
      </c>
      <c r="C41" s="26">
        <v>0.00112</v>
      </c>
      <c r="D41" s="26">
        <v>0.00205</v>
      </c>
      <c r="E41" s="26">
        <v>0.001</v>
      </c>
      <c r="F41" s="26">
        <v>0.00092</v>
      </c>
      <c r="G41" s="26">
        <v>0.00159</v>
      </c>
      <c r="H41" s="26">
        <v>0.00119</v>
      </c>
      <c r="I41" s="26">
        <v>0.00108</v>
      </c>
      <c r="J41" s="26">
        <v>0.00196</v>
      </c>
    </row>
    <row r="42" spans="1:10" ht="11.25">
      <c r="A42">
        <v>36</v>
      </c>
      <c r="B42" s="26">
        <v>0.00131</v>
      </c>
      <c r="C42" s="26">
        <v>0.00117</v>
      </c>
      <c r="D42" s="26">
        <v>0.00217</v>
      </c>
      <c r="E42" s="26">
        <v>0.00107</v>
      </c>
      <c r="F42" s="26">
        <v>0.00099</v>
      </c>
      <c r="G42" s="26">
        <v>0.00172</v>
      </c>
      <c r="H42" s="26">
        <v>0.00126</v>
      </c>
      <c r="I42" s="26">
        <v>0.00114</v>
      </c>
      <c r="J42" s="26">
        <v>0.00208</v>
      </c>
    </row>
    <row r="43" spans="1:10" ht="11.25">
      <c r="A43">
        <v>37</v>
      </c>
      <c r="B43" s="26">
        <v>0.00139</v>
      </c>
      <c r="C43" s="26">
        <v>0.00124</v>
      </c>
      <c r="D43" s="26">
        <v>0.00231</v>
      </c>
      <c r="E43" s="26">
        <v>0.00114</v>
      </c>
      <c r="F43" s="26">
        <v>0.00105</v>
      </c>
      <c r="G43" s="26">
        <v>0.00183</v>
      </c>
      <c r="H43" s="26">
        <v>0.00134</v>
      </c>
      <c r="I43" s="26">
        <v>0.00121</v>
      </c>
      <c r="J43" s="26">
        <v>0.00222</v>
      </c>
    </row>
    <row r="44" spans="1:10" ht="11.25">
      <c r="A44">
        <v>38</v>
      </c>
      <c r="B44" s="26">
        <v>0.00149</v>
      </c>
      <c r="C44" s="26">
        <v>0.00133</v>
      </c>
      <c r="D44" s="26">
        <v>0.00248</v>
      </c>
      <c r="E44" s="26">
        <v>0.0012</v>
      </c>
      <c r="F44" s="26">
        <v>0.0011</v>
      </c>
      <c r="G44" s="26">
        <v>0.00194</v>
      </c>
      <c r="H44" s="26">
        <v>0.00143</v>
      </c>
      <c r="I44" s="26">
        <v>0.00128</v>
      </c>
      <c r="J44" s="26">
        <v>0.00238</v>
      </c>
    </row>
    <row r="45" spans="1:10" ht="11.25">
      <c r="A45">
        <v>39</v>
      </c>
      <c r="B45" s="26">
        <v>0.00159</v>
      </c>
      <c r="C45" s="26">
        <v>0.00141</v>
      </c>
      <c r="D45" s="26">
        <v>0.00267</v>
      </c>
      <c r="E45" s="26">
        <v>0.00126</v>
      </c>
      <c r="F45" s="26">
        <v>0.00116</v>
      </c>
      <c r="G45" s="26">
        <v>0.00206</v>
      </c>
      <c r="H45" s="26">
        <v>0.00153</v>
      </c>
      <c r="I45" s="26">
        <v>0.00136</v>
      </c>
      <c r="J45" s="26">
        <v>0.00255</v>
      </c>
    </row>
    <row r="46" spans="1:10" ht="11.25">
      <c r="A46">
        <v>40</v>
      </c>
      <c r="B46" s="26">
        <v>0.00172</v>
      </c>
      <c r="C46" s="26">
        <v>0.00152</v>
      </c>
      <c r="D46" s="26">
        <v>0.0029</v>
      </c>
      <c r="E46" s="26">
        <v>0.00134</v>
      </c>
      <c r="F46" s="26">
        <v>0.00123</v>
      </c>
      <c r="G46" s="26">
        <v>0.00219</v>
      </c>
      <c r="H46" s="26">
        <v>0.00164</v>
      </c>
      <c r="I46" s="26">
        <v>0.00146</v>
      </c>
      <c r="J46" s="26">
        <v>0.00276</v>
      </c>
    </row>
    <row r="47" spans="1:10" ht="11.25">
      <c r="A47">
        <v>41</v>
      </c>
      <c r="B47" s="26">
        <v>0.00187</v>
      </c>
      <c r="C47" s="26">
        <v>0.00165</v>
      </c>
      <c r="D47" s="26">
        <v>0.00318</v>
      </c>
      <c r="E47" s="26">
        <v>0.00143</v>
      </c>
      <c r="F47" s="26">
        <v>0.00131</v>
      </c>
      <c r="G47" s="26">
        <v>0.00234</v>
      </c>
      <c r="H47" s="26">
        <v>0.00178</v>
      </c>
      <c r="I47" s="26">
        <v>0.00158</v>
      </c>
      <c r="J47" s="26">
        <v>0.00301</v>
      </c>
    </row>
    <row r="48" spans="1:10" ht="11.25">
      <c r="A48">
        <v>42</v>
      </c>
      <c r="B48" s="26">
        <v>0.00205</v>
      </c>
      <c r="C48" s="26">
        <v>0.00181</v>
      </c>
      <c r="D48" s="26">
        <v>0.00351</v>
      </c>
      <c r="E48" s="26">
        <v>0.00153</v>
      </c>
      <c r="F48" s="26">
        <v>0.0014</v>
      </c>
      <c r="G48" s="26">
        <v>0.00253</v>
      </c>
      <c r="H48" s="26">
        <v>0.00195</v>
      </c>
      <c r="I48" s="26">
        <v>0.00173</v>
      </c>
      <c r="J48" s="26">
        <v>0.00331</v>
      </c>
    </row>
    <row r="49" spans="1:10" ht="11.25">
      <c r="A49">
        <v>43</v>
      </c>
      <c r="B49" s="26">
        <v>0.00227</v>
      </c>
      <c r="C49" s="26">
        <v>0.002</v>
      </c>
      <c r="D49" s="26">
        <v>0.0039</v>
      </c>
      <c r="E49" s="26">
        <v>0.00165</v>
      </c>
      <c r="F49" s="26">
        <v>0.00151</v>
      </c>
      <c r="G49" s="26">
        <v>0.00274</v>
      </c>
      <c r="H49" s="26">
        <v>0.00215</v>
      </c>
      <c r="I49" s="26">
        <v>0.0019</v>
      </c>
      <c r="J49" s="26">
        <v>0.00367</v>
      </c>
    </row>
    <row r="50" spans="1:10" ht="11.25">
      <c r="A50">
        <v>44</v>
      </c>
      <c r="B50" s="26">
        <v>0.00252</v>
      </c>
      <c r="C50" s="26">
        <v>0.00221</v>
      </c>
      <c r="D50" s="26">
        <v>0.00434</v>
      </c>
      <c r="E50" s="26">
        <v>0.00179</v>
      </c>
      <c r="F50" s="26">
        <v>0.00164</v>
      </c>
      <c r="G50" s="26">
        <v>0.00299</v>
      </c>
      <c r="H50" s="26">
        <v>0.00237</v>
      </c>
      <c r="I50" s="26">
        <v>0.0021</v>
      </c>
      <c r="J50" s="26">
        <v>0.00407</v>
      </c>
    </row>
    <row r="51" spans="1:10" ht="11.25">
      <c r="A51">
        <v>45</v>
      </c>
      <c r="B51" s="26">
        <v>0.00277</v>
      </c>
      <c r="C51" s="26">
        <v>0.00244</v>
      </c>
      <c r="D51" s="26">
        <v>0.00478</v>
      </c>
      <c r="E51" s="26">
        <v>0.00196</v>
      </c>
      <c r="F51" s="26">
        <v>0.00179</v>
      </c>
      <c r="G51" s="26">
        <v>0.00328</v>
      </c>
      <c r="H51" s="26">
        <v>0.00261</v>
      </c>
      <c r="I51" s="26">
        <v>0.00231</v>
      </c>
      <c r="J51" s="26">
        <v>0.00448</v>
      </c>
    </row>
    <row r="52" spans="1:10" ht="11.25">
      <c r="A52">
        <v>46</v>
      </c>
      <c r="B52" s="26">
        <v>0.00303</v>
      </c>
      <c r="C52" s="26">
        <v>0.00267</v>
      </c>
      <c r="D52" s="26">
        <v>0.00522</v>
      </c>
      <c r="E52" s="26">
        <v>0.00216</v>
      </c>
      <c r="F52" s="26">
        <v>0.00197</v>
      </c>
      <c r="G52" s="26">
        <v>0.00362</v>
      </c>
      <c r="H52" s="26">
        <v>0.00286</v>
      </c>
      <c r="I52" s="26">
        <v>0.00253</v>
      </c>
      <c r="J52" s="26">
        <v>0.0049</v>
      </c>
    </row>
    <row r="53" spans="1:10" ht="11.25">
      <c r="A53">
        <v>47</v>
      </c>
      <c r="B53" s="26">
        <v>0.00325</v>
      </c>
      <c r="C53" s="26">
        <v>0.00286</v>
      </c>
      <c r="D53" s="26">
        <v>0.00559</v>
      </c>
      <c r="E53" s="26">
        <v>0.00238</v>
      </c>
      <c r="F53" s="26">
        <v>0.00218</v>
      </c>
      <c r="G53" s="26">
        <v>0.00404</v>
      </c>
      <c r="H53" s="26">
        <v>0.00307</v>
      </c>
      <c r="I53" s="26">
        <v>0.00272</v>
      </c>
      <c r="J53" s="26">
        <v>0.00528</v>
      </c>
    </row>
    <row r="54" spans="1:10" ht="11.25">
      <c r="A54">
        <v>48</v>
      </c>
      <c r="B54" s="26">
        <v>0.00342</v>
      </c>
      <c r="C54" s="26">
        <v>0.00301</v>
      </c>
      <c r="D54" s="26">
        <v>0.00587</v>
      </c>
      <c r="E54" s="26">
        <v>0.00264</v>
      </c>
      <c r="F54" s="26">
        <v>0.00241</v>
      </c>
      <c r="G54" s="26">
        <v>0.00454</v>
      </c>
      <c r="H54" s="26">
        <v>0.00326</v>
      </c>
      <c r="I54" s="26">
        <v>0.00289</v>
      </c>
      <c r="J54" s="26">
        <v>0.0056</v>
      </c>
    </row>
    <row r="55" spans="1:10" ht="11.25">
      <c r="A55">
        <v>49</v>
      </c>
      <c r="B55" s="26">
        <v>0.00364</v>
      </c>
      <c r="C55" s="26">
        <v>0.0032</v>
      </c>
      <c r="D55" s="26">
        <v>0.00623</v>
      </c>
      <c r="E55" s="26">
        <v>0.00293</v>
      </c>
      <c r="F55" s="26">
        <v>0.00267</v>
      </c>
      <c r="G55" s="26">
        <v>0.0051</v>
      </c>
      <c r="H55" s="26">
        <v>0.00349</v>
      </c>
      <c r="I55" s="26">
        <v>0.0031</v>
      </c>
      <c r="J55" s="26">
        <v>0.00601</v>
      </c>
    </row>
    <row r="56" spans="1:10" ht="11.25">
      <c r="A56">
        <v>50</v>
      </c>
      <c r="B56" s="26">
        <v>0.00391</v>
      </c>
      <c r="C56" s="26">
        <v>0.00345</v>
      </c>
      <c r="D56" s="26">
        <v>0.0067</v>
      </c>
      <c r="E56" s="26">
        <v>0.00324</v>
      </c>
      <c r="F56" s="26">
        <v>0.00296</v>
      </c>
      <c r="G56" s="26">
        <v>0.0057</v>
      </c>
      <c r="H56" s="26">
        <v>0.00377</v>
      </c>
      <c r="I56" s="26">
        <v>0.00336</v>
      </c>
      <c r="J56" s="26">
        <v>0.0065</v>
      </c>
    </row>
    <row r="57" spans="1:10" ht="11.25">
      <c r="A57">
        <v>51</v>
      </c>
      <c r="B57" s="26">
        <v>0.00426</v>
      </c>
      <c r="C57" s="26">
        <v>0.00377</v>
      </c>
      <c r="D57" s="26">
        <v>0.00731</v>
      </c>
      <c r="E57" s="26">
        <v>0.0036</v>
      </c>
      <c r="F57" s="26">
        <v>0.00329</v>
      </c>
      <c r="G57" s="26">
        <v>0.00636</v>
      </c>
      <c r="H57" s="26">
        <v>0.00413</v>
      </c>
      <c r="I57" s="26">
        <v>0.00368</v>
      </c>
      <c r="J57" s="26">
        <v>0.00712</v>
      </c>
    </row>
    <row r="58" spans="1:10" ht="11.25">
      <c r="A58">
        <v>52</v>
      </c>
      <c r="B58" s="26">
        <v>0.0047</v>
      </c>
      <c r="C58" s="26">
        <v>0.00416</v>
      </c>
      <c r="D58" s="26">
        <v>0.00805</v>
      </c>
      <c r="E58" s="26">
        <v>0.00399</v>
      </c>
      <c r="F58" s="26">
        <v>0.00366</v>
      </c>
      <c r="G58" s="26">
        <v>0.00707</v>
      </c>
      <c r="H58" s="26">
        <v>0.00455</v>
      </c>
      <c r="I58" s="26">
        <v>0.00406</v>
      </c>
      <c r="J58" s="26">
        <v>0.00786</v>
      </c>
    </row>
    <row r="59" spans="1:10" ht="11.25">
      <c r="A59">
        <v>53</v>
      </c>
      <c r="B59" s="26">
        <v>0.00521</v>
      </c>
      <c r="C59" s="26">
        <v>0.00461</v>
      </c>
      <c r="D59" s="26">
        <v>0.00894</v>
      </c>
      <c r="E59" s="26">
        <v>0.00441</v>
      </c>
      <c r="F59" s="26">
        <v>0.00405</v>
      </c>
      <c r="G59" s="26">
        <v>0.00784</v>
      </c>
      <c r="H59" s="26">
        <v>0.00505</v>
      </c>
      <c r="I59" s="26">
        <v>0.0045</v>
      </c>
      <c r="J59" s="26">
        <v>0.00872</v>
      </c>
    </row>
    <row r="60" spans="1:10" ht="11.25">
      <c r="A60">
        <v>54</v>
      </c>
      <c r="B60" s="26">
        <v>0.00583</v>
      </c>
      <c r="C60" s="26">
        <v>0.00518</v>
      </c>
      <c r="D60" s="26">
        <v>0.01</v>
      </c>
      <c r="E60" s="26">
        <v>0.00486</v>
      </c>
      <c r="F60" s="26">
        <v>0.00446</v>
      </c>
      <c r="G60" s="26">
        <v>0.00866</v>
      </c>
      <c r="H60" s="26">
        <v>0.00564</v>
      </c>
      <c r="I60" s="26">
        <v>0.00504</v>
      </c>
      <c r="J60" s="26">
        <v>0.00973</v>
      </c>
    </row>
    <row r="61" spans="1:10" ht="11.25">
      <c r="A61">
        <v>55</v>
      </c>
      <c r="B61" s="26">
        <v>0.00652</v>
      </c>
      <c r="C61" s="26">
        <v>0.00582</v>
      </c>
      <c r="D61" s="26">
        <v>0.01113</v>
      </c>
      <c r="E61" s="26">
        <v>0.00536</v>
      </c>
      <c r="F61" s="26">
        <v>0.00493</v>
      </c>
      <c r="G61" s="26">
        <v>0.00953</v>
      </c>
      <c r="H61" s="26">
        <v>0.00629</v>
      </c>
      <c r="I61" s="26">
        <v>0.00564</v>
      </c>
      <c r="J61" s="26">
        <v>0.0108</v>
      </c>
    </row>
    <row r="62" spans="1:10" ht="11.25">
      <c r="A62">
        <v>56</v>
      </c>
      <c r="B62" s="26">
        <v>0.00726</v>
      </c>
      <c r="C62" s="26">
        <v>0.00648</v>
      </c>
      <c r="D62" s="26">
        <v>0.0123</v>
      </c>
      <c r="E62" s="26">
        <v>0.00591</v>
      </c>
      <c r="F62" s="26">
        <v>0.00544</v>
      </c>
      <c r="G62" s="26">
        <v>0.01046</v>
      </c>
      <c r="H62" s="26">
        <v>0.00699</v>
      </c>
      <c r="I62" s="26">
        <v>0.00627</v>
      </c>
      <c r="J62" s="26">
        <v>0.01193</v>
      </c>
    </row>
    <row r="63" spans="1:10" ht="11.25">
      <c r="A63">
        <v>57</v>
      </c>
      <c r="B63" s="26">
        <v>0.00795</v>
      </c>
      <c r="C63" s="26">
        <v>0.00712</v>
      </c>
      <c r="D63" s="26">
        <v>0.01338</v>
      </c>
      <c r="E63" s="26">
        <v>0.00649</v>
      </c>
      <c r="F63" s="26">
        <v>0.00598</v>
      </c>
      <c r="G63" s="26">
        <v>0.0114</v>
      </c>
      <c r="H63" s="26">
        <v>0.00766</v>
      </c>
      <c r="I63" s="26">
        <v>0.00689</v>
      </c>
      <c r="J63" s="26">
        <v>0.01298</v>
      </c>
    </row>
    <row r="64" spans="1:10" ht="11.25">
      <c r="A64">
        <v>58</v>
      </c>
      <c r="B64" s="26">
        <v>0.00863</v>
      </c>
      <c r="C64" s="26">
        <v>0.00776</v>
      </c>
      <c r="D64" s="26">
        <v>0.01441</v>
      </c>
      <c r="E64" s="26">
        <v>0.00709</v>
      </c>
      <c r="F64" s="26">
        <v>0.00654</v>
      </c>
      <c r="G64" s="26">
        <v>0.01238</v>
      </c>
      <c r="H64" s="26">
        <v>0.00832</v>
      </c>
      <c r="I64" s="26">
        <v>0.00751</v>
      </c>
      <c r="J64" s="26">
        <v>0.014</v>
      </c>
    </row>
    <row r="65" spans="1:10" ht="11.25">
      <c r="A65">
        <v>59</v>
      </c>
      <c r="B65" s="26">
        <v>0.00942</v>
      </c>
      <c r="C65" s="26">
        <v>0.00851</v>
      </c>
      <c r="D65" s="26">
        <v>0.01562</v>
      </c>
      <c r="E65" s="26">
        <v>0.0077</v>
      </c>
      <c r="F65" s="26">
        <v>0.00711</v>
      </c>
      <c r="G65" s="26">
        <v>0.01343</v>
      </c>
      <c r="H65" s="26">
        <v>0.00908</v>
      </c>
      <c r="I65" s="26">
        <v>0.00822</v>
      </c>
      <c r="J65" s="26">
        <v>0.01518</v>
      </c>
    </row>
    <row r="66" spans="1:10" ht="11.25">
      <c r="A66">
        <v>60</v>
      </c>
      <c r="B66" s="26">
        <v>0.0104</v>
      </c>
      <c r="C66" s="26">
        <v>0.00942</v>
      </c>
      <c r="D66" s="26">
        <v>0.01711</v>
      </c>
      <c r="E66" s="26">
        <v>0.00834</v>
      </c>
      <c r="F66" s="26">
        <v>0.00771</v>
      </c>
      <c r="G66" s="26">
        <v>0.01452</v>
      </c>
      <c r="H66" s="26">
        <v>0.00998</v>
      </c>
      <c r="I66" s="26">
        <v>0.00907</v>
      </c>
      <c r="J66" s="26">
        <v>0.01658</v>
      </c>
    </row>
    <row r="67" spans="1:10" ht="11.25">
      <c r="A67">
        <v>61</v>
      </c>
      <c r="B67" s="26">
        <v>0.01159</v>
      </c>
      <c r="C67" s="26">
        <v>0.01053</v>
      </c>
      <c r="D67" s="26">
        <v>0.01893</v>
      </c>
      <c r="E67" s="26">
        <v>0.00903</v>
      </c>
      <c r="F67" s="26">
        <v>0.00837</v>
      </c>
      <c r="G67" s="26">
        <v>0.0157</v>
      </c>
      <c r="H67" s="26">
        <v>0.01107</v>
      </c>
      <c r="I67" s="26">
        <v>0.01009</v>
      </c>
      <c r="J67" s="26">
        <v>0.01827</v>
      </c>
    </row>
    <row r="68" spans="1:10" ht="11.25">
      <c r="A68">
        <v>62</v>
      </c>
      <c r="B68" s="26">
        <v>0.01298</v>
      </c>
      <c r="C68" s="26">
        <v>0.01182</v>
      </c>
      <c r="D68" s="26">
        <v>0.02102</v>
      </c>
      <c r="E68" s="26">
        <v>0.00976</v>
      </c>
      <c r="F68" s="26">
        <v>0.00907</v>
      </c>
      <c r="G68" s="26">
        <v>0.01695</v>
      </c>
      <c r="H68" s="26">
        <v>0.01232</v>
      </c>
      <c r="I68" s="26">
        <v>0.01127</v>
      </c>
      <c r="J68" s="26">
        <v>0.02019</v>
      </c>
    </row>
    <row r="69" spans="1:10" ht="11.25">
      <c r="A69">
        <v>63</v>
      </c>
      <c r="B69" s="26">
        <v>0.01447</v>
      </c>
      <c r="C69" s="26">
        <v>0.01323</v>
      </c>
      <c r="D69" s="26">
        <v>0.02326</v>
      </c>
      <c r="E69" s="26">
        <v>0.01055</v>
      </c>
      <c r="F69" s="26">
        <v>0.00981</v>
      </c>
      <c r="G69" s="26">
        <v>0.01823</v>
      </c>
      <c r="H69" s="26">
        <v>0.01367</v>
      </c>
      <c r="I69" s="26">
        <v>0.01254</v>
      </c>
      <c r="J69" s="26">
        <v>0.02223</v>
      </c>
    </row>
    <row r="70" spans="1:10" ht="11.25">
      <c r="A70">
        <v>64</v>
      </c>
      <c r="B70" s="26">
        <v>0.01604</v>
      </c>
      <c r="C70" s="26">
        <v>0.0147</v>
      </c>
      <c r="D70" s="26">
        <v>0.0255</v>
      </c>
      <c r="E70" s="26">
        <v>0.0114</v>
      </c>
      <c r="F70" s="26">
        <v>0.01062</v>
      </c>
      <c r="G70" s="26">
        <v>0.01961</v>
      </c>
      <c r="H70" s="26">
        <v>0.01509</v>
      </c>
      <c r="I70" s="26">
        <v>0.01388</v>
      </c>
      <c r="J70" s="26">
        <v>0.02429</v>
      </c>
    </row>
    <row r="71" spans="1:10" ht="11.25">
      <c r="A71">
        <v>65</v>
      </c>
      <c r="B71" s="26">
        <v>0.01765</v>
      </c>
      <c r="C71" s="26">
        <v>0.01623</v>
      </c>
      <c r="D71" s="26">
        <v>0.02769</v>
      </c>
      <c r="E71" s="26">
        <v>0.01233</v>
      </c>
      <c r="F71" s="26">
        <v>0.01152</v>
      </c>
      <c r="G71" s="26">
        <v>0.0211</v>
      </c>
      <c r="H71" s="26">
        <v>0.01656</v>
      </c>
      <c r="I71" s="26">
        <v>0.01527</v>
      </c>
      <c r="J71" s="26">
        <v>0.02632</v>
      </c>
    </row>
    <row r="72" spans="1:10" ht="11.25">
      <c r="A72">
        <v>66</v>
      </c>
      <c r="B72" s="26">
        <v>0.01927</v>
      </c>
      <c r="C72" s="26">
        <v>0.01778</v>
      </c>
      <c r="D72" s="26">
        <v>0.02981</v>
      </c>
      <c r="E72" s="26">
        <v>0.01335</v>
      </c>
      <c r="F72" s="26">
        <v>0.0125</v>
      </c>
      <c r="G72" s="26">
        <v>0.02272</v>
      </c>
      <c r="H72" s="26">
        <v>0.01805</v>
      </c>
      <c r="I72" s="26">
        <v>0.0167</v>
      </c>
      <c r="J72" s="26">
        <v>0.02833</v>
      </c>
    </row>
    <row r="73" spans="1:10" ht="11.25">
      <c r="A73">
        <v>67</v>
      </c>
      <c r="B73" s="26">
        <v>0.02096</v>
      </c>
      <c r="C73" s="26">
        <v>0.0194</v>
      </c>
      <c r="D73" s="26">
        <v>0.03195</v>
      </c>
      <c r="E73" s="26">
        <v>0.01448</v>
      </c>
      <c r="F73" s="26">
        <v>0.01359</v>
      </c>
      <c r="G73" s="26">
        <v>0.02452</v>
      </c>
      <c r="H73" s="26">
        <v>0.01962</v>
      </c>
      <c r="I73" s="26">
        <v>0.01821</v>
      </c>
      <c r="J73" s="26">
        <v>0.0304</v>
      </c>
    </row>
    <row r="74" spans="1:10" ht="11.25">
      <c r="A74">
        <v>68</v>
      </c>
      <c r="B74" s="26">
        <v>0.02274</v>
      </c>
      <c r="C74" s="26">
        <v>0.02111</v>
      </c>
      <c r="D74" s="26">
        <v>0.03414</v>
      </c>
      <c r="E74" s="26">
        <v>0.01571</v>
      </c>
      <c r="F74" s="26">
        <v>0.0148</v>
      </c>
      <c r="G74" s="26">
        <v>0.02649</v>
      </c>
      <c r="H74" s="26">
        <v>0.02127</v>
      </c>
      <c r="I74" s="26">
        <v>0.01981</v>
      </c>
      <c r="J74" s="26">
        <v>0.03253</v>
      </c>
    </row>
    <row r="75" spans="1:10" ht="11.25">
      <c r="A75">
        <v>69</v>
      </c>
      <c r="B75" s="26">
        <v>0.02469</v>
      </c>
      <c r="C75" s="26">
        <v>0.02303</v>
      </c>
      <c r="D75" s="26">
        <v>0.03655</v>
      </c>
      <c r="E75" s="26">
        <v>0.01708</v>
      </c>
      <c r="F75" s="26">
        <v>0.01612</v>
      </c>
      <c r="G75" s="26">
        <v>0.02866</v>
      </c>
      <c r="H75" s="26">
        <v>0.0231</v>
      </c>
      <c r="I75" s="26">
        <v>0.02159</v>
      </c>
      <c r="J75" s="26">
        <v>0.03487</v>
      </c>
    </row>
    <row r="76" spans="1:10" ht="11.25">
      <c r="A76">
        <v>70</v>
      </c>
      <c r="B76" s="26">
        <v>0.02694</v>
      </c>
      <c r="C76" s="26">
        <v>0.02527</v>
      </c>
      <c r="D76" s="26">
        <v>0.03931</v>
      </c>
      <c r="E76" s="26">
        <v>0.01863</v>
      </c>
      <c r="F76" s="26">
        <v>0.01761</v>
      </c>
      <c r="G76" s="26">
        <v>0.03111</v>
      </c>
      <c r="H76" s="26">
        <v>0.0252</v>
      </c>
      <c r="I76" s="26">
        <v>0.02366</v>
      </c>
      <c r="J76" s="26">
        <v>0.03755</v>
      </c>
    </row>
    <row r="77" spans="1:10" ht="11.25">
      <c r="A77">
        <v>71</v>
      </c>
      <c r="B77" s="26">
        <v>0.02971</v>
      </c>
      <c r="C77" s="26">
        <v>0.02799</v>
      </c>
      <c r="D77" s="26">
        <v>0.0427</v>
      </c>
      <c r="E77" s="26">
        <v>0.02038</v>
      </c>
      <c r="F77" s="26">
        <v>0.01931</v>
      </c>
      <c r="G77" s="26">
        <v>0.03385</v>
      </c>
      <c r="H77" s="26">
        <v>0.02774</v>
      </c>
      <c r="I77" s="26">
        <v>0.02616</v>
      </c>
      <c r="J77" s="26">
        <v>0.0408</v>
      </c>
    </row>
    <row r="78" spans="1:10" ht="11.25">
      <c r="A78">
        <v>72</v>
      </c>
      <c r="B78" s="26">
        <v>0.03294</v>
      </c>
      <c r="C78" s="26">
        <v>0.03117</v>
      </c>
      <c r="D78" s="26">
        <v>0.04664</v>
      </c>
      <c r="E78" s="26">
        <v>0.02229</v>
      </c>
      <c r="F78" s="26">
        <v>0.02117</v>
      </c>
      <c r="G78" s="26">
        <v>0.03683</v>
      </c>
      <c r="H78" s="26">
        <v>0.03067</v>
      </c>
      <c r="I78" s="26">
        <v>0.02905</v>
      </c>
      <c r="J78" s="26">
        <v>0.04451</v>
      </c>
    </row>
    <row r="79" spans="1:10" ht="11.25">
      <c r="A79">
        <v>73</v>
      </c>
      <c r="B79" s="26">
        <v>0.03632</v>
      </c>
      <c r="C79" s="26">
        <v>0.03452</v>
      </c>
      <c r="D79" s="26">
        <v>0.05061</v>
      </c>
      <c r="E79" s="26">
        <v>0.02439</v>
      </c>
      <c r="F79" s="26">
        <v>0.0232</v>
      </c>
      <c r="G79" s="26">
        <v>0.04008</v>
      </c>
      <c r="H79" s="26">
        <v>0.03375</v>
      </c>
      <c r="I79" s="26">
        <v>0.03211</v>
      </c>
      <c r="J79" s="26">
        <v>0.0483</v>
      </c>
    </row>
    <row r="80" spans="1:10" ht="11.25">
      <c r="A80">
        <v>74</v>
      </c>
      <c r="B80" s="26">
        <v>0.03996</v>
      </c>
      <c r="C80" s="26">
        <v>0.03812</v>
      </c>
      <c r="D80" s="26">
        <v>0.05491</v>
      </c>
      <c r="E80" s="26">
        <v>0.02668</v>
      </c>
      <c r="F80" s="26">
        <v>0.02545</v>
      </c>
      <c r="G80" s="26">
        <v>0.04348</v>
      </c>
      <c r="H80" s="26">
        <v>0.03707</v>
      </c>
      <c r="I80" s="26">
        <v>0.03539</v>
      </c>
      <c r="J80" s="26">
        <v>0.05239</v>
      </c>
    </row>
    <row r="81" spans="1:10" ht="11.25">
      <c r="A81">
        <v>75</v>
      </c>
      <c r="B81" s="26">
        <v>0.04395</v>
      </c>
      <c r="C81" s="26">
        <v>0.04204</v>
      </c>
      <c r="D81" s="26">
        <v>0.05969</v>
      </c>
      <c r="E81" s="26">
        <v>0.0292</v>
      </c>
      <c r="F81" s="26">
        <v>0.02792</v>
      </c>
      <c r="G81" s="26">
        <v>0.04705</v>
      </c>
      <c r="H81" s="26">
        <v>0.04071</v>
      </c>
      <c r="I81" s="26">
        <v>0.03896</v>
      </c>
      <c r="J81" s="26">
        <v>0.05688</v>
      </c>
    </row>
    <row r="82" spans="1:10" ht="11.25">
      <c r="A82">
        <v>76</v>
      </c>
      <c r="B82" s="26">
        <v>0.04844</v>
      </c>
      <c r="C82" s="26">
        <v>0.04646</v>
      </c>
      <c r="D82" s="26">
        <v>0.06499</v>
      </c>
      <c r="E82" s="26">
        <v>0.03195</v>
      </c>
      <c r="F82" s="26">
        <v>0.03063</v>
      </c>
      <c r="G82" s="26">
        <v>0.05091</v>
      </c>
      <c r="H82" s="26">
        <v>0.04477</v>
      </c>
      <c r="I82" s="26">
        <v>0.04297</v>
      </c>
      <c r="J82" s="26">
        <v>0.06183</v>
      </c>
    </row>
    <row r="83" spans="1:10" ht="11.25">
      <c r="A83">
        <v>77</v>
      </c>
      <c r="B83" s="26">
        <v>0.05367</v>
      </c>
      <c r="C83" s="26">
        <v>0.0516</v>
      </c>
      <c r="D83" s="26">
        <v>0.07112</v>
      </c>
      <c r="E83" s="26">
        <v>0.03497</v>
      </c>
      <c r="F83" s="26">
        <v>0.03363</v>
      </c>
      <c r="G83" s="26">
        <v>0.05507</v>
      </c>
      <c r="H83" s="26">
        <v>0.04945</v>
      </c>
      <c r="I83" s="26">
        <v>0.04759</v>
      </c>
      <c r="J83" s="26">
        <v>0.06748</v>
      </c>
    </row>
    <row r="84" spans="1:10" ht="11.25">
      <c r="A84">
        <v>78</v>
      </c>
      <c r="B84" s="26">
        <v>0.05972</v>
      </c>
      <c r="C84" s="26">
        <v>0.05757</v>
      </c>
      <c r="D84" s="26">
        <v>0.07815</v>
      </c>
      <c r="E84" s="26">
        <v>0.03828</v>
      </c>
      <c r="F84" s="26">
        <v>0.0369</v>
      </c>
      <c r="G84" s="26">
        <v>0.05956</v>
      </c>
      <c r="H84" s="26">
        <v>0.05481</v>
      </c>
      <c r="I84" s="26">
        <v>0.05289</v>
      </c>
      <c r="J84" s="26">
        <v>0.07387</v>
      </c>
    </row>
    <row r="85" spans="1:10" ht="11.25">
      <c r="A85">
        <v>79</v>
      </c>
      <c r="B85" s="26">
        <v>0.06648</v>
      </c>
      <c r="C85" s="26">
        <v>0.06426</v>
      </c>
      <c r="D85" s="26">
        <v>0.08589</v>
      </c>
      <c r="E85" s="26">
        <v>0.04192</v>
      </c>
      <c r="F85" s="26">
        <v>0.04049</v>
      </c>
      <c r="G85" s="26">
        <v>0.06439</v>
      </c>
      <c r="H85" s="26">
        <v>0.06076</v>
      </c>
      <c r="I85" s="26">
        <v>0.05879</v>
      </c>
      <c r="J85" s="26">
        <v>0.08086</v>
      </c>
    </row>
    <row r="86" spans="1:10" ht="11.25">
      <c r="A86">
        <v>80</v>
      </c>
      <c r="B86" s="26">
        <v>0.07402</v>
      </c>
      <c r="C86" s="26">
        <v>0.07172</v>
      </c>
      <c r="D86" s="26">
        <v>0.09435</v>
      </c>
      <c r="E86" s="26">
        <v>0.04643</v>
      </c>
      <c r="F86" s="26">
        <v>0.04495</v>
      </c>
      <c r="G86" s="26">
        <v>0.07041</v>
      </c>
      <c r="H86" s="26">
        <v>0.06746</v>
      </c>
      <c r="I86" s="26">
        <v>0.06544</v>
      </c>
      <c r="J86" s="26">
        <v>0.08865</v>
      </c>
    </row>
    <row r="87" spans="1:10" ht="11.25">
      <c r="A87">
        <v>81</v>
      </c>
      <c r="B87" s="26">
        <v>0.0822</v>
      </c>
      <c r="C87" s="26">
        <v>0.07983</v>
      </c>
      <c r="D87" s="26">
        <v>0.10334</v>
      </c>
      <c r="E87" s="26">
        <v>0.05196</v>
      </c>
      <c r="F87" s="26">
        <v>0.05043</v>
      </c>
      <c r="G87" s="26">
        <v>0.07777</v>
      </c>
      <c r="H87" s="26">
        <v>0.07485</v>
      </c>
      <c r="I87" s="26">
        <v>0.07278</v>
      </c>
      <c r="J87" s="26">
        <v>0.09714</v>
      </c>
    </row>
    <row r="88" spans="1:10" ht="11.25">
      <c r="A88">
        <v>82</v>
      </c>
      <c r="B88" s="26">
        <v>0.09082</v>
      </c>
      <c r="C88" s="26">
        <v>0.08842</v>
      </c>
      <c r="D88" s="26">
        <v>0.11259</v>
      </c>
      <c r="E88" s="26">
        <v>0.0578</v>
      </c>
      <c r="F88" s="26">
        <v>0.05623</v>
      </c>
      <c r="G88" s="26">
        <v>0.08535</v>
      </c>
      <c r="H88" s="26">
        <v>0.0826</v>
      </c>
      <c r="I88" s="26">
        <v>0.08051</v>
      </c>
      <c r="J88" s="26">
        <v>0.10584</v>
      </c>
    </row>
    <row r="89" spans="1:10" ht="11.25">
      <c r="A89">
        <v>83</v>
      </c>
      <c r="B89" s="26">
        <v>0.10022</v>
      </c>
      <c r="C89" s="26">
        <v>0.0978</v>
      </c>
      <c r="D89" s="26">
        <v>0.12245</v>
      </c>
      <c r="E89" s="26">
        <v>0.06394</v>
      </c>
      <c r="F89" s="26">
        <v>0.06232</v>
      </c>
      <c r="G89" s="26">
        <v>0.09309</v>
      </c>
      <c r="H89" s="26">
        <v>0.09094</v>
      </c>
      <c r="I89" s="26">
        <v>0.08886</v>
      </c>
      <c r="J89" s="26">
        <v>0.11501</v>
      </c>
    </row>
    <row r="90" spans="1:10" ht="11.25">
      <c r="A90">
        <v>84</v>
      </c>
      <c r="B90" s="26">
        <v>0.11069</v>
      </c>
      <c r="C90" s="26">
        <v>0.10823</v>
      </c>
      <c r="D90" s="26">
        <v>0.1336</v>
      </c>
      <c r="E90" s="26">
        <v>0.07074</v>
      </c>
      <c r="F90" s="26">
        <v>0.06911</v>
      </c>
      <c r="G90" s="26">
        <v>0.10115</v>
      </c>
      <c r="H90" s="26">
        <v>0.10017</v>
      </c>
      <c r="I90" s="26">
        <v>0.09808</v>
      </c>
      <c r="J90" s="26">
        <v>0.12517</v>
      </c>
    </row>
    <row r="91" spans="1:10" ht="11.25">
      <c r="A91">
        <v>85</v>
      </c>
      <c r="B91" s="26">
        <v>0.12236</v>
      </c>
      <c r="C91" s="26">
        <v>0.11983</v>
      </c>
      <c r="D91" s="26">
        <v>0.14624</v>
      </c>
      <c r="E91" s="26">
        <v>0.07759</v>
      </c>
      <c r="F91" s="26">
        <v>0.07599</v>
      </c>
      <c r="G91" s="26">
        <v>0.1086</v>
      </c>
      <c r="H91" s="26">
        <v>0.11018</v>
      </c>
      <c r="I91" s="26">
        <v>0.10809</v>
      </c>
      <c r="J91" s="26">
        <v>0.1362</v>
      </c>
    </row>
    <row r="92" spans="1:10" ht="11.25">
      <c r="A92">
        <v>86</v>
      </c>
      <c r="B92" s="26">
        <v>0.13517</v>
      </c>
      <c r="C92" s="26">
        <v>0.13259</v>
      </c>
      <c r="D92" s="26">
        <v>0.15995</v>
      </c>
      <c r="E92" s="26">
        <v>0.08568</v>
      </c>
      <c r="F92" s="26">
        <v>0.08412</v>
      </c>
      <c r="G92" s="26">
        <v>0.11721</v>
      </c>
      <c r="H92" s="26">
        <v>0.12122</v>
      </c>
      <c r="I92" s="26">
        <v>0.11914</v>
      </c>
      <c r="J92" s="26">
        <v>0.14818</v>
      </c>
    </row>
    <row r="93" spans="1:10" ht="11.25">
      <c r="A93">
        <v>87</v>
      </c>
      <c r="B93" s="26">
        <v>0.14899</v>
      </c>
      <c r="C93" s="26">
        <v>0.14638</v>
      </c>
      <c r="D93" s="26">
        <v>0.17452</v>
      </c>
      <c r="E93" s="26">
        <v>0.09569</v>
      </c>
      <c r="F93" s="26">
        <v>0.09416</v>
      </c>
      <c r="G93" s="26">
        <v>0.12789</v>
      </c>
      <c r="H93" s="26">
        <v>0.13335</v>
      </c>
      <c r="I93" s="26">
        <v>0.13132</v>
      </c>
      <c r="J93" s="26">
        <v>0.16121</v>
      </c>
    </row>
    <row r="94" spans="1:10" ht="11.25">
      <c r="A94">
        <v>88</v>
      </c>
      <c r="B94" s="26">
        <v>0.16366</v>
      </c>
      <c r="C94" s="26">
        <v>0.16104</v>
      </c>
      <c r="D94" s="26">
        <v>0.18971</v>
      </c>
      <c r="E94" s="26">
        <v>0.10625</v>
      </c>
      <c r="F94" s="26">
        <v>0.10475</v>
      </c>
      <c r="G94" s="26">
        <v>0.13858</v>
      </c>
      <c r="H94" s="26">
        <v>0.14609</v>
      </c>
      <c r="I94" s="26">
        <v>0.14411</v>
      </c>
      <c r="J94" s="26">
        <v>0.17454</v>
      </c>
    </row>
    <row r="95" spans="1:10" ht="11.25">
      <c r="A95">
        <v>89</v>
      </c>
      <c r="B95" s="26">
        <v>0.17903</v>
      </c>
      <c r="C95" s="26">
        <v>0.17642</v>
      </c>
      <c r="D95" s="26">
        <v>0.20533</v>
      </c>
      <c r="E95" s="26">
        <v>0.11668</v>
      </c>
      <c r="F95" s="26">
        <v>0.11529</v>
      </c>
      <c r="G95" s="26">
        <v>0.14836</v>
      </c>
      <c r="H95" s="26">
        <v>0.15905</v>
      </c>
      <c r="I95" s="26">
        <v>0.15719</v>
      </c>
      <c r="J95" s="26">
        <v>0.18769</v>
      </c>
    </row>
    <row r="96" spans="1:10" ht="11.25">
      <c r="A96">
        <v>90</v>
      </c>
      <c r="B96" s="26">
        <v>0.19428</v>
      </c>
      <c r="C96" s="26">
        <v>0.19174</v>
      </c>
      <c r="D96" s="26">
        <v>0.22042</v>
      </c>
      <c r="E96" s="26">
        <v>0.12422</v>
      </c>
      <c r="F96" s="26">
        <v>0.12305</v>
      </c>
      <c r="G96" s="26">
        <v>0.15392</v>
      </c>
      <c r="H96" s="26">
        <v>0.17071</v>
      </c>
      <c r="I96" s="26">
        <v>0.16905</v>
      </c>
      <c r="J96" s="26">
        <v>0.19883</v>
      </c>
    </row>
    <row r="97" spans="1:10" ht="11.25">
      <c r="A97">
        <v>91</v>
      </c>
      <c r="B97" s="26">
        <v>0.20927</v>
      </c>
      <c r="C97" s="26">
        <v>0.20682</v>
      </c>
      <c r="D97" s="26">
        <v>0.23478</v>
      </c>
      <c r="E97" s="26">
        <v>0.13153</v>
      </c>
      <c r="F97" s="26">
        <v>0.13047</v>
      </c>
      <c r="G97" s="26">
        <v>0.15848</v>
      </c>
      <c r="H97" s="26">
        <v>0.18164</v>
      </c>
      <c r="I97" s="26">
        <v>0.18021</v>
      </c>
      <c r="J97" s="26">
        <v>0.20862</v>
      </c>
    </row>
    <row r="98" spans="1:10" ht="11.25">
      <c r="A98">
        <v>92</v>
      </c>
      <c r="B98" s="26">
        <v>0.22494</v>
      </c>
      <c r="C98" s="26">
        <v>0.22262</v>
      </c>
      <c r="D98" s="26">
        <v>0.24952</v>
      </c>
      <c r="E98" s="26">
        <v>0.14372</v>
      </c>
      <c r="F98" s="26">
        <v>0.14277</v>
      </c>
      <c r="G98" s="26">
        <v>0.16833</v>
      </c>
      <c r="H98" s="26">
        <v>0.19431</v>
      </c>
      <c r="I98" s="26">
        <v>0.1931</v>
      </c>
      <c r="J98" s="26">
        <v>0.21992</v>
      </c>
    </row>
    <row r="99" spans="1:10" ht="11.25">
      <c r="A99">
        <v>93</v>
      </c>
      <c r="B99" s="26">
        <v>0.24146</v>
      </c>
      <c r="C99" s="26">
        <v>0.23928</v>
      </c>
      <c r="D99" s="26">
        <v>0.26476</v>
      </c>
      <c r="E99" s="26">
        <v>0.16021</v>
      </c>
      <c r="F99" s="26">
        <v>0.15944</v>
      </c>
      <c r="G99" s="26">
        <v>0.18227</v>
      </c>
      <c r="H99" s="26">
        <v>0.20889</v>
      </c>
      <c r="I99" s="26">
        <v>0.20793</v>
      </c>
      <c r="J99" s="26">
        <v>0.2327</v>
      </c>
    </row>
    <row r="100" spans="1:10" ht="11.25">
      <c r="A100">
        <v>94</v>
      </c>
      <c r="B100" s="26">
        <v>0.25886</v>
      </c>
      <c r="C100" s="26">
        <v>0.25683</v>
      </c>
      <c r="D100" s="26">
        <v>0.28102</v>
      </c>
      <c r="E100" s="26">
        <v>0.1809</v>
      </c>
      <c r="F100" s="26">
        <v>0.1802</v>
      </c>
      <c r="G100" s="26">
        <v>0.2017</v>
      </c>
      <c r="H100" s="26">
        <v>0.22569</v>
      </c>
      <c r="I100" s="26">
        <v>0.2249</v>
      </c>
      <c r="J100" s="26">
        <v>0.24816</v>
      </c>
    </row>
    <row r="101" spans="1:10" ht="11.25">
      <c r="A101">
        <v>95</v>
      </c>
      <c r="B101" s="26">
        <v>0.27612</v>
      </c>
      <c r="C101" s="26">
        <v>0.27421</v>
      </c>
      <c r="D101" s="26">
        <v>0.29739</v>
      </c>
      <c r="E101" s="26">
        <v>0.20348</v>
      </c>
      <c r="F101" s="26">
        <v>0.20279</v>
      </c>
      <c r="G101" s="26">
        <v>0.22462</v>
      </c>
      <c r="H101" s="26">
        <v>0.24343</v>
      </c>
      <c r="I101" s="26">
        <v>0.24273</v>
      </c>
      <c r="J101" s="26">
        <v>0.26538</v>
      </c>
    </row>
    <row r="102" spans="1:10" ht="11.25">
      <c r="A102">
        <v>96</v>
      </c>
      <c r="B102" s="26">
        <v>0.29295</v>
      </c>
      <c r="C102" s="26">
        <v>0.29118</v>
      </c>
      <c r="D102" s="26">
        <v>0.31293</v>
      </c>
      <c r="E102" s="26">
        <v>0.22569</v>
      </c>
      <c r="F102" s="26">
        <v>0.22504</v>
      </c>
      <c r="G102" s="26">
        <v>0.24645</v>
      </c>
      <c r="H102" s="26">
        <v>0.26108</v>
      </c>
      <c r="I102" s="26">
        <v>0.26048</v>
      </c>
      <c r="J102" s="26">
        <v>0.28206</v>
      </c>
    </row>
    <row r="103" spans="1:10" ht="11.25">
      <c r="A103">
        <v>97</v>
      </c>
      <c r="B103" s="26">
        <v>0.31086</v>
      </c>
      <c r="C103" s="26">
        <v>0.30926</v>
      </c>
      <c r="D103" s="26">
        <v>0.32931</v>
      </c>
      <c r="E103" s="26">
        <v>0.24007</v>
      </c>
      <c r="F103" s="26">
        <v>0.23948</v>
      </c>
      <c r="G103" s="26">
        <v>0.2594</v>
      </c>
      <c r="H103" s="26">
        <v>0.27571</v>
      </c>
      <c r="I103" s="26">
        <v>0.27532</v>
      </c>
      <c r="J103" s="26">
        <v>0.29524</v>
      </c>
    </row>
    <row r="104" spans="1:10" ht="11.25">
      <c r="A104">
        <v>98</v>
      </c>
      <c r="B104" s="26">
        <v>0.32995</v>
      </c>
      <c r="C104" s="26">
        <v>0.32854</v>
      </c>
      <c r="D104" s="26">
        <v>0.3466</v>
      </c>
      <c r="E104" s="26">
        <v>0.24779</v>
      </c>
      <c r="F104" s="26">
        <v>0.24732</v>
      </c>
      <c r="G104" s="26">
        <v>0.26459</v>
      </c>
      <c r="H104" s="26">
        <v>0.28715</v>
      </c>
      <c r="I104" s="26">
        <v>0.28706</v>
      </c>
      <c r="J104" s="26">
        <v>0.3046</v>
      </c>
    </row>
    <row r="105" spans="1:10" ht="11.25">
      <c r="A105">
        <v>99</v>
      </c>
      <c r="B105" s="26">
        <v>0.35032</v>
      </c>
      <c r="C105" s="26">
        <v>0.34911</v>
      </c>
      <c r="D105" s="26">
        <v>0.36485</v>
      </c>
      <c r="E105" s="26">
        <v>0.26398</v>
      </c>
      <c r="F105" s="26">
        <v>0.26359</v>
      </c>
      <c r="G105" s="26">
        <v>0.27857</v>
      </c>
      <c r="H105" s="26">
        <v>0.30285</v>
      </c>
      <c r="I105" s="26">
        <v>0.30285</v>
      </c>
      <c r="J105" s="26">
        <v>0.31812</v>
      </c>
    </row>
    <row r="106" spans="1:10" ht="11.25">
      <c r="A106">
        <v>100</v>
      </c>
      <c r="B106" s="26">
        <v>0.36976</v>
      </c>
      <c r="C106" s="26">
        <v>0.36876</v>
      </c>
      <c r="D106" s="26">
        <v>0.38192</v>
      </c>
      <c r="E106" s="26">
        <v>0.28502</v>
      </c>
      <c r="F106" s="26">
        <v>0.28474</v>
      </c>
      <c r="G106" s="26">
        <v>0.29748</v>
      </c>
      <c r="H106" s="26">
        <v>0.32057</v>
      </c>
      <c r="I106" s="26">
        <v>0.32057</v>
      </c>
      <c r="J106" s="26">
        <v>0.33354</v>
      </c>
    </row>
    <row r="107" spans="1:10" ht="11.25">
      <c r="A107">
        <v>101</v>
      </c>
      <c r="B107" s="26">
        <v>0.38696</v>
      </c>
      <c r="C107" s="26">
        <v>0.38619</v>
      </c>
      <c r="D107" s="26">
        <v>0.39651</v>
      </c>
      <c r="E107" s="26">
        <v>0.30789</v>
      </c>
      <c r="F107" s="26">
        <v>0.30772</v>
      </c>
      <c r="G107" s="26">
        <v>0.31792</v>
      </c>
      <c r="H107" s="26">
        <v>0.33867</v>
      </c>
      <c r="I107" s="26">
        <v>0.33867</v>
      </c>
      <c r="J107" s="26">
        <v>0.34904</v>
      </c>
    </row>
    <row r="108" spans="1:10" ht="11.25">
      <c r="A108">
        <v>102</v>
      </c>
      <c r="B108" s="26">
        <v>0.40525</v>
      </c>
      <c r="C108" s="26">
        <v>0.40473</v>
      </c>
      <c r="D108" s="26">
        <v>0.41185</v>
      </c>
      <c r="E108" s="26">
        <v>0.33306</v>
      </c>
      <c r="F108" s="26">
        <v>0.33304</v>
      </c>
      <c r="G108" s="26">
        <v>0.34013</v>
      </c>
      <c r="H108" s="26">
        <v>0.3591</v>
      </c>
      <c r="I108" s="26">
        <v>0.3591</v>
      </c>
      <c r="J108" s="26">
        <v>0.36647</v>
      </c>
    </row>
    <row r="109" spans="1:10" ht="11.25">
      <c r="A109">
        <v>103</v>
      </c>
      <c r="B109" s="26">
        <v>0.4247</v>
      </c>
      <c r="C109" s="26">
        <v>0.42444</v>
      </c>
      <c r="D109" s="26">
        <v>0.42796</v>
      </c>
      <c r="E109" s="26">
        <v>0.36071</v>
      </c>
      <c r="F109" s="26">
        <v>0.3607</v>
      </c>
      <c r="G109" s="26">
        <v>0.36404</v>
      </c>
      <c r="H109" s="26">
        <v>0.38214</v>
      </c>
      <c r="I109" s="26">
        <v>0.38214</v>
      </c>
      <c r="J109" s="26">
        <v>0.38583</v>
      </c>
    </row>
    <row r="110" spans="1:10" ht="11.25">
      <c r="A110">
        <v>104</v>
      </c>
      <c r="B110" s="26">
        <v>0.44535</v>
      </c>
      <c r="C110" s="26">
        <v>0.44527</v>
      </c>
      <c r="D110" s="26">
        <v>0.44633</v>
      </c>
      <c r="E110" s="26">
        <v>0.39086</v>
      </c>
      <c r="F110" s="26">
        <v>0.39085</v>
      </c>
      <c r="G110" s="26">
        <v>0.39163</v>
      </c>
      <c r="H110" s="26">
        <v>0.40785</v>
      </c>
      <c r="I110" s="26">
        <v>0.40785</v>
      </c>
      <c r="J110" s="26">
        <v>0.40899</v>
      </c>
    </row>
    <row r="111" spans="1:10" ht="11.25">
      <c r="A111">
        <v>105</v>
      </c>
      <c r="B111" s="26">
        <v>0.46729</v>
      </c>
      <c r="C111" s="26">
        <v>0.46721</v>
      </c>
      <c r="D111" s="26">
        <v>0.4682</v>
      </c>
      <c r="E111" s="26">
        <v>0.42272</v>
      </c>
      <c r="F111" s="26">
        <v>0.42271</v>
      </c>
      <c r="G111" s="26">
        <v>0.42344</v>
      </c>
      <c r="H111" s="26">
        <v>0.43573</v>
      </c>
      <c r="I111" s="26">
        <v>0.43573</v>
      </c>
      <c r="J111" s="26">
        <v>0.43675</v>
      </c>
    </row>
    <row r="112" spans="1:10" ht="11.25">
      <c r="A112">
        <v>106</v>
      </c>
      <c r="B112" s="26">
        <v>0.49057</v>
      </c>
      <c r="C112" s="26">
        <v>0.4905</v>
      </c>
      <c r="D112" s="26">
        <v>0.49142</v>
      </c>
      <c r="E112" s="26">
        <v>0.45533</v>
      </c>
      <c r="F112" s="26">
        <v>0.45532</v>
      </c>
      <c r="G112" s="26">
        <v>0.45599</v>
      </c>
      <c r="H112" s="26">
        <v>0.46505</v>
      </c>
      <c r="I112" s="26">
        <v>0.46505</v>
      </c>
      <c r="J112" s="26">
        <v>0.46594</v>
      </c>
    </row>
    <row r="113" spans="1:10" ht="11.25">
      <c r="A113">
        <v>107</v>
      </c>
      <c r="B113" s="26">
        <v>0.51528</v>
      </c>
      <c r="C113" s="26">
        <v>0.51521</v>
      </c>
      <c r="D113" s="26">
        <v>0.51607</v>
      </c>
      <c r="E113" s="26">
        <v>0.48848</v>
      </c>
      <c r="F113" s="26">
        <v>0.48847</v>
      </c>
      <c r="G113" s="26">
        <v>0.4891</v>
      </c>
      <c r="H113" s="26">
        <v>0.49552</v>
      </c>
      <c r="I113" s="26">
        <v>0.49552</v>
      </c>
      <c r="J113" s="26">
        <v>0.49631</v>
      </c>
    </row>
    <row r="114" spans="1:10" ht="11.25">
      <c r="A114">
        <v>108</v>
      </c>
      <c r="B114" s="26">
        <v>0.54149</v>
      </c>
      <c r="C114" s="26">
        <v>0.54143</v>
      </c>
      <c r="D114" s="26">
        <v>0.54221</v>
      </c>
      <c r="E114" s="26">
        <v>0.5222</v>
      </c>
      <c r="F114" s="26">
        <v>0.52219</v>
      </c>
      <c r="G114" s="26">
        <v>0.52277</v>
      </c>
      <c r="H114" s="26">
        <v>0.52706</v>
      </c>
      <c r="I114" s="26">
        <v>0.52706</v>
      </c>
      <c r="J114" s="26">
        <v>0.52776</v>
      </c>
    </row>
    <row r="115" spans="1:10" ht="11.25">
      <c r="A115">
        <v>109</v>
      </c>
      <c r="B115" s="26">
        <v>0.56927</v>
      </c>
      <c r="C115" s="26">
        <v>0.56922</v>
      </c>
      <c r="D115" s="26">
        <v>0.56994</v>
      </c>
      <c r="E115" s="26">
        <v>0.55704</v>
      </c>
      <c r="F115" s="26">
        <v>0.55703</v>
      </c>
      <c r="G115" s="26">
        <v>0.55756</v>
      </c>
      <c r="H115" s="26">
        <v>0.56003</v>
      </c>
      <c r="I115" s="26">
        <v>0.56003</v>
      </c>
      <c r="J115" s="26">
        <v>0.56064</v>
      </c>
    </row>
    <row r="116" spans="1:10" ht="11.25">
      <c r="A116">
        <v>110</v>
      </c>
      <c r="B116" s="26">
        <v>0.5987</v>
      </c>
      <c r="C116" s="26">
        <v>0.59865</v>
      </c>
      <c r="D116" s="26">
        <v>0.5993</v>
      </c>
      <c r="E116" s="26">
        <v>0.59196</v>
      </c>
      <c r="F116" s="26">
        <v>0.59195</v>
      </c>
      <c r="G116" s="26">
        <v>0.59243</v>
      </c>
      <c r="H116" s="26">
        <v>0.59358</v>
      </c>
      <c r="I116" s="26">
        <v>0.59358</v>
      </c>
      <c r="J116" s="26">
        <v>0.59411</v>
      </c>
    </row>
    <row r="117" spans="1:10" ht="11.25">
      <c r="A117">
        <v>111</v>
      </c>
      <c r="B117" s="26">
        <v>0.62988</v>
      </c>
      <c r="C117" s="26">
        <v>0.62983</v>
      </c>
      <c r="D117" s="26">
        <v>0.63041</v>
      </c>
      <c r="E117" s="26">
        <v>0.62562</v>
      </c>
      <c r="F117" s="26">
        <v>0.62561</v>
      </c>
      <c r="G117" s="26">
        <v>0.62605</v>
      </c>
      <c r="H117" s="26">
        <v>0.62663</v>
      </c>
      <c r="I117" s="26">
        <v>0.62663</v>
      </c>
      <c r="J117" s="26">
        <v>0.6271</v>
      </c>
    </row>
    <row r="118" spans="1:10" ht="11.25">
      <c r="A118">
        <v>112</v>
      </c>
      <c r="B118" s="26">
        <v>0.66287</v>
      </c>
      <c r="C118" s="26">
        <v>0.66283</v>
      </c>
      <c r="D118" s="26">
        <v>0.66335</v>
      </c>
      <c r="E118" s="26">
        <v>0.65777</v>
      </c>
      <c r="F118" s="26">
        <v>0.65776</v>
      </c>
      <c r="G118" s="26">
        <v>0.65815</v>
      </c>
      <c r="H118" s="26">
        <v>0.65896</v>
      </c>
      <c r="I118" s="26">
        <v>0.65896</v>
      </c>
      <c r="J118" s="26">
        <v>0.65939</v>
      </c>
    </row>
    <row r="119" spans="1:10" ht="11.25">
      <c r="A119">
        <v>113</v>
      </c>
      <c r="B119" s="26">
        <v>0.69778</v>
      </c>
      <c r="C119" s="26">
        <v>0.69775</v>
      </c>
      <c r="D119" s="26">
        <v>0.69819</v>
      </c>
      <c r="E119" s="26">
        <v>0.69079</v>
      </c>
      <c r="F119" s="26">
        <v>0.69078</v>
      </c>
      <c r="G119" s="26">
        <v>0.69112</v>
      </c>
      <c r="H119" s="26">
        <v>0.69241</v>
      </c>
      <c r="I119" s="26">
        <v>0.69241</v>
      </c>
      <c r="J119" s="26">
        <v>0.69279</v>
      </c>
    </row>
    <row r="120" spans="1:10" ht="11.25">
      <c r="A120">
        <v>114</v>
      </c>
      <c r="B120" s="26">
        <v>0.73468</v>
      </c>
      <c r="C120" s="26">
        <v>0.73465</v>
      </c>
      <c r="D120" s="26">
        <v>0.73503</v>
      </c>
      <c r="E120" s="26">
        <v>0.73206</v>
      </c>
      <c r="F120" s="26">
        <v>0.73205</v>
      </c>
      <c r="G120" s="26">
        <v>0.73234</v>
      </c>
      <c r="H120" s="26">
        <v>0.73266</v>
      </c>
      <c r="I120" s="26">
        <v>0.73266</v>
      </c>
      <c r="J120" s="26">
        <v>0.73297</v>
      </c>
    </row>
    <row r="121" spans="1:10" ht="11.25">
      <c r="A121">
        <v>115</v>
      </c>
      <c r="B121" s="26">
        <v>0.77366</v>
      </c>
      <c r="C121" s="26">
        <v>0.77363</v>
      </c>
      <c r="D121" s="26">
        <v>0.77395</v>
      </c>
      <c r="E121" s="26">
        <v>0.77135</v>
      </c>
      <c r="F121" s="26">
        <v>0.77134</v>
      </c>
      <c r="G121" s="26">
        <v>0.77159</v>
      </c>
      <c r="H121" s="26">
        <v>0.77187</v>
      </c>
      <c r="I121" s="26">
        <v>0.77187</v>
      </c>
      <c r="J121" s="26">
        <v>0.77213</v>
      </c>
    </row>
    <row r="122" spans="1:10" ht="11.25">
      <c r="A122">
        <v>116</v>
      </c>
      <c r="B122" s="26">
        <v>0.81478</v>
      </c>
      <c r="C122" s="26">
        <v>0.81476</v>
      </c>
      <c r="D122" s="26">
        <v>0.81502</v>
      </c>
      <c r="E122" s="26">
        <v>0.81236</v>
      </c>
      <c r="F122" s="26">
        <v>0.81235</v>
      </c>
      <c r="G122" s="26">
        <v>0.81254</v>
      </c>
      <c r="H122" s="26">
        <v>0.8129</v>
      </c>
      <c r="I122" s="26">
        <v>0.8129</v>
      </c>
      <c r="J122" s="26">
        <v>0.81311</v>
      </c>
    </row>
    <row r="123" spans="1:10" ht="11.25">
      <c r="A123">
        <v>117</v>
      </c>
      <c r="B123" s="26">
        <v>0.85815</v>
      </c>
      <c r="C123" s="26">
        <v>0.85813</v>
      </c>
      <c r="D123" s="26">
        <v>0.85832</v>
      </c>
      <c r="E123" s="26">
        <v>0.8559</v>
      </c>
      <c r="F123" s="26">
        <v>0.8559</v>
      </c>
      <c r="G123" s="26">
        <v>0.85604</v>
      </c>
      <c r="H123" s="26">
        <v>0.8564</v>
      </c>
      <c r="I123" s="26">
        <v>0.8564</v>
      </c>
      <c r="J123" s="26">
        <v>0.85656</v>
      </c>
    </row>
    <row r="124" spans="1:10" ht="11.25">
      <c r="A124">
        <v>118</v>
      </c>
      <c r="B124" s="26">
        <v>0.90381</v>
      </c>
      <c r="C124" s="26">
        <v>0.9038</v>
      </c>
      <c r="D124" s="26">
        <v>0.90392</v>
      </c>
      <c r="E124" s="26">
        <v>0.89658</v>
      </c>
      <c r="F124" s="26">
        <v>0.89658</v>
      </c>
      <c r="G124" s="26">
        <v>0.89668</v>
      </c>
      <c r="H124" s="26">
        <v>0.89817</v>
      </c>
      <c r="I124" s="26">
        <v>0.89817</v>
      </c>
      <c r="J124" s="26">
        <v>0.89829</v>
      </c>
    </row>
    <row r="125" spans="1:10" ht="11.25">
      <c r="A125">
        <v>119</v>
      </c>
      <c r="B125" s="26">
        <v>0.95167</v>
      </c>
      <c r="C125" s="26">
        <v>0.95167</v>
      </c>
      <c r="D125" s="26">
        <v>0.95174</v>
      </c>
      <c r="E125" s="26">
        <v>0.93906</v>
      </c>
      <c r="F125" s="26">
        <v>0.93906</v>
      </c>
      <c r="G125" s="26">
        <v>0.93911</v>
      </c>
      <c r="H125" s="26">
        <v>0.94167</v>
      </c>
      <c r="I125" s="26">
        <v>0.94167</v>
      </c>
      <c r="J125" s="26">
        <v>0.94179</v>
      </c>
    </row>
    <row r="126" spans="1:10" ht="11.25">
      <c r="A126">
        <v>120</v>
      </c>
      <c r="B126" s="26">
        <v>1</v>
      </c>
      <c r="C126" s="26">
        <v>1</v>
      </c>
      <c r="D126" s="26">
        <v>1</v>
      </c>
      <c r="E126" s="26">
        <v>1</v>
      </c>
      <c r="F126" s="26">
        <v>1</v>
      </c>
      <c r="G126" s="26">
        <v>1</v>
      </c>
      <c r="H126" s="26">
        <v>1</v>
      </c>
      <c r="I126" s="26">
        <v>1</v>
      </c>
      <c r="J126" s="26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earl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